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4550" windowHeight="7725" activeTab="10"/>
  </bookViews>
  <sheets>
    <sheet name="Оглавление" sheetId="1" r:id="rId1"/>
    <sheet name="ф.1.1" sheetId="2" r:id="rId2"/>
    <sheet name="ф.1.2" sheetId="3" r:id="rId3"/>
    <sheet name="ф.1.3" sheetId="4" r:id="rId4"/>
    <sheet name="ф.2.1" sheetId="5" r:id="rId5"/>
    <sheet name="ф.2.2" sheetId="6" r:id="rId6"/>
    <sheet name="ф.2.3" sheetId="7" r:id="rId7"/>
    <sheet name="ф.2.4" sheetId="8" r:id="rId8"/>
    <sheet name="ф.3.1" sheetId="9" r:id="rId9"/>
    <sheet name="ф.3.2" sheetId="10" r:id="rId10"/>
    <sheet name="ф.3.3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формула №1 методических указаний приказ от 14 окт 2013г. №718 Минестерства энергетики РФ.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sharedStrings.xml><?xml version="1.0" encoding="utf-8"?>
<sst xmlns="http://schemas.openxmlformats.org/spreadsheetml/2006/main" count="362" uniqueCount="206">
  <si>
    <t>прямая</t>
  </si>
  <si>
    <t>обратная</t>
  </si>
  <si>
    <t>и качества поставляемых товаров и оказываемых услуг</t>
  </si>
  <si>
    <t>Форма 2.1 - Расчет значения индикатора информативности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</si>
  <si>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</si>
  <si>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</si>
  <si>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</si>
  <si>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</si>
  <si>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</si>
  <si>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</si>
  <si>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</si>
  <si>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</si>
  <si>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</si>
  <si>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</si>
  <si>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</si>
  <si>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</si>
  <si>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</si>
  <si>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</si>
  <si>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</si>
  <si>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</si>
  <si>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</si>
  <si>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</si>
  <si>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</si>
  <si>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фактическое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</si>
  <si>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</si>
  <si>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</si>
  <si>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</si>
  <si>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</si>
  <si>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</si>
  <si>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</si>
  <si>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</si>
  <si>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</si>
  <si>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(должность)</t>
  </si>
  <si>
    <t>(Ф.И.О.)</t>
  </si>
  <si>
    <t>(подпись)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</si>
  <si>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</si>
  <si>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</si>
  <si>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</si>
  <si>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</si>
  <si>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</si>
  <si>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</si>
  <si>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</si>
  <si>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</si>
  <si>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</si>
  <si>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</si>
  <si>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</si>
  <si>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7. Итого по индикатору  информативности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</si>
  <si>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</si>
  <si>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</si>
  <si>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</si>
  <si>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</si>
  <si>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</si>
  <si>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</si>
  <si>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</si>
  <si>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</si>
  <si>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</si>
  <si>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среднеарифметическое п.1.1. и п.1.2.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</si>
  <si>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</si>
  <si>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</si>
  <si>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</si>
  <si>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п.6.1. и п.6.2.</t>
  </si>
  <si>
    <t>среднеарифметическое п.1, п.2, п.3, п.4, п.5 и п.6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</si>
  <si>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</si>
  <si>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</si>
  <si>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</si>
  <si>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</si>
  <si>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</si>
  <si>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</si>
  <si>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</si>
  <si>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</si>
  <si>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</si>
  <si>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</si>
  <si>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</si>
  <si>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t>Значение показателя на: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</si>
  <si>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</si>
  <si>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</si>
  <si>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</si>
  <si>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</si>
  <si>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t>Форма 1.3 - Предложения электросетевой организации по плановым значениям показателей надежности</t>
  </si>
  <si>
    <t>и качества услуг на каждый расчетный период регулирования в пределах долгосрочного периода регулирования 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</si>
  <si>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</si>
  <si>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(должность)                                                                                             (Ф.И.О.)</t>
  </si>
  <si>
    <t>Максимальное за расчетный период г. число точек присоединения (максимальное значение по гр. 4 формы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</si>
  <si>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3 формы 1.1)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</si>
  <si>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</si>
  <si>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</si>
  <si>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</si>
  <si>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</si>
  <si>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</si>
  <si>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</si>
  <si>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</si>
  <si>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</si>
  <si>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</si>
  <si>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</si>
  <si>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</si>
  <si>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</si>
  <si>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</si>
  <si>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</si>
  <si>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</si>
  <si>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</si>
  <si>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</si>
  <si>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</si>
  <si>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</si>
  <si>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плановое (П) 2014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</si>
  <si>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</si>
  <si>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</si>
  <si>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4.1.</t>
  </si>
  <si>
    <t>5.1.</t>
  </si>
  <si>
    <t>1.1.</t>
  </si>
  <si>
    <t>2.1.</t>
  </si>
  <si>
    <t>2.2.</t>
  </si>
  <si>
    <t>3.1.</t>
  </si>
  <si>
    <t>3.2.</t>
  </si>
  <si>
    <t>5.</t>
  </si>
  <si>
    <t>5.2.</t>
  </si>
  <si>
    <t>База актов расследования ТН, форма учёта нарушений в сети 6 кВ</t>
  </si>
  <si>
    <t>фактическое (Ф) 2013</t>
  </si>
  <si>
    <t>к методическим указаниям по расчету уровня надежности</t>
  </si>
  <si>
    <t xml:space="preserve">(общероссийской) электрической сетью и </t>
  </si>
  <si>
    <t>территориальных сетевых организаций</t>
  </si>
  <si>
    <t>Форма 1.2  -  Расчет показателя средней продолжительности прекращений передачи электрической энергии</t>
  </si>
  <si>
    <t>услуг электросетевой организации за 2013 год</t>
  </si>
  <si>
    <t>Форма 1.1 - Журнал учета текущей информации о прекращении передачи электрической энергии для потребителей</t>
  </si>
  <si>
    <t xml:space="preserve">ООО "Камышинский завод слесарно-монтажного инструмента" </t>
  </si>
  <si>
    <t>Приложение N 2</t>
  </si>
  <si>
    <t>(утв. Приказом №718 Минэнерго РФ от 14 октября 2013г.)</t>
  </si>
  <si>
    <t>главный инженер</t>
  </si>
  <si>
    <t>Кузнецов А.Н.</t>
  </si>
  <si>
    <t>Параметр (показатель), характеризующий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</si>
  <si>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</si>
  <si>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</si>
  <si>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</si>
  <si>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</si>
  <si>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</si>
  <si>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</si>
  <si>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</si>
  <si>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</si>
  <si>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</si>
  <si>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среднеарифметическое п.1, п.2, п.3, п.4</t>
  </si>
  <si>
    <t>*Расчет производится при наличии в территориальной сетевой организации Системы автоинформирования (голосовая, СМС и другим способом).</t>
  </si>
  <si>
    <t>Показатель</t>
  </si>
  <si>
    <t>Значение показателя, годы</t>
  </si>
  <si>
    <t>Форма 3.1 - Отчетные данные для расчета значения показателя качества рассмотрения заявок</t>
  </si>
  <si>
    <t xml:space="preserve">  на технологическое присоединение к сети в период 2013 года (базовый период)</t>
  </si>
  <si>
    <t>Число, шт.</t>
  </si>
  <si>
    <t xml:space="preserve">Форма 3.2 - Отчетные данные для расчета значения показателя качества исполнения договоров об </t>
  </si>
  <si>
    <t xml:space="preserve"> осуществлении технологического присоединения заявителей к сети в период 2013 года</t>
  </si>
  <si>
    <t>Форма 3.3 - Отчетные данные для расчета значения показателя соблюдения</t>
  </si>
  <si>
    <t>антимонопольного законодательства при технологическом присоединении заявителей</t>
  </si>
  <si>
    <t>к электрическим сетям сетевой организации, в период 2013 года</t>
  </si>
  <si>
    <t>2.3.</t>
  </si>
  <si>
    <t>* В том числе на основе базы актов расследования технологических нарушений (ТН) за соответствующий месяц.</t>
  </si>
  <si>
    <t>№ мес.</t>
  </si>
  <si>
    <t xml:space="preserve">4.1. Количество обращений потребителей услуг (заявителей) с указанием на неправомерность использования персональных  данных потребителей услуг (заявителей), процентов от общего количества поступивших обращений     </t>
  </si>
  <si>
    <t>5. Итого по индикатору исполнительности</t>
  </si>
  <si>
    <t>1.2. а)</t>
  </si>
  <si>
    <t>1.2. б)</t>
  </si>
  <si>
    <t>1.3.</t>
  </si>
  <si>
    <t>2.4.</t>
  </si>
  <si>
    <t>2.5.</t>
  </si>
  <si>
    <t>2.6.</t>
  </si>
  <si>
    <t>3.2. а)</t>
  </si>
  <si>
    <t>3.2. б)</t>
  </si>
  <si>
    <t>3.2. в)</t>
  </si>
  <si>
    <t>1.</t>
  </si>
  <si>
    <r>
      <t>И</t>
    </r>
    <r>
      <rPr>
        <b/>
        <vertAlign val="subscript"/>
        <sz val="9"/>
        <rFont val="Times New Roman"/>
        <family val="1"/>
      </rPr>
      <t>н</t>
    </r>
    <r>
      <rPr>
        <b/>
        <sz val="9"/>
        <rFont val="Times New Roman"/>
        <family val="1"/>
      </rPr>
      <t xml:space="preserve"> </t>
    </r>
  </si>
  <si>
    <r>
      <t>И</t>
    </r>
    <r>
      <rPr>
        <b/>
        <vertAlign val="subscript"/>
        <sz val="9"/>
        <rFont val="Times New Roman"/>
        <family val="1"/>
      </rPr>
      <t>с</t>
    </r>
    <r>
      <rPr>
        <b/>
        <sz val="9"/>
        <rFont val="Times New Roman"/>
        <family val="1"/>
      </rPr>
      <t xml:space="preserve"> </t>
    </r>
  </si>
  <si>
    <r>
      <t>Р</t>
    </r>
    <r>
      <rPr>
        <b/>
        <vertAlign val="subscript"/>
        <sz val="9"/>
        <rFont val="Times New Roman"/>
        <family val="1"/>
      </rPr>
      <t>с</t>
    </r>
    <r>
      <rPr>
        <b/>
        <sz val="9"/>
        <rFont val="Times New Roman"/>
        <family val="1"/>
      </rPr>
      <t xml:space="preserve"> </t>
    </r>
  </si>
  <si>
    <t>Наименование формы</t>
  </si>
  <si>
    <t xml:space="preserve">Форма 1.2 Расчет фактического показателя средней продолжительности прекращений передачи электрической энергии </t>
  </si>
  <si>
    <t>Форма 1.3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</si>
  <si>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2.1 Расчет значения индикатора информативности за 2013 год</t>
  </si>
  <si>
    <t>Форма 2.2 Расчет значения индикатора исполнительности за 2013 год</t>
  </si>
  <si>
    <t>форма 2.3 Расчет значения индикатора результативности обратной связи за 2013 год</t>
  </si>
  <si>
    <t>форма 2.4 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</si>
  <si>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Форма 1.1 Журнал учета текущей информации о прекращении передачи электрической энергии для потребителей услуг территориальной сетевой организации</t>
  </si>
  <si>
    <t xml:space="preserve">плановое (П) </t>
  </si>
  <si>
    <t>Ф/П*100,  %</t>
  </si>
  <si>
    <t>Оценочный балл *</t>
  </si>
  <si>
    <t xml:space="preserve">* Оценочный бал по пункту 3.2.9. </t>
  </si>
  <si>
    <r>
      <t>Показатель уровня качества осуществляемого технологического присоединения (П</t>
    </r>
    <r>
      <rPr>
        <vertAlign val="subscript"/>
        <sz val="8"/>
        <color indexed="8"/>
        <rFont val="Times New Roman"/>
        <family val="1"/>
      </rPr>
      <t>ТПР</t>
    </r>
    <r>
      <rPr>
        <sz val="10"/>
        <color indexed="8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</si>
  <si>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 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</si>
  <si>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max(1, Nзаяв тпр -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заяв тпр)</t>
    </r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</si>
  <si>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шт., Nзаяв тпр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</si>
  <si>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, N</t>
    </r>
    <r>
      <rPr>
        <vertAlign val="superscript"/>
        <sz val="9.5"/>
        <rFont val="Times New Roman"/>
        <family val="1"/>
      </rPr>
      <t xml:space="preserve"> нс</t>
    </r>
    <r>
      <rPr>
        <sz val="9.5"/>
        <rFont val="Times New Roman"/>
        <family val="1"/>
      </rPr>
      <t xml:space="preserve"> заяв тпр</t>
    </r>
  </si>
  <si>
    <t>Показатель качества рассмотрения заявок на технологическое присоединение к сети, П заяв тпр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</si>
  <si>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шт., N сд дпр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</si>
  <si>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шт.,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сд тпр </t>
    </r>
  </si>
  <si>
    <t>Показатель качества исполнения договоров об осуществлении технологического присоединения заявителей к сети, П нс тпр</t>
  </si>
  <si>
    <r>
      <t>max (1, N сд тпр - N</t>
    </r>
    <r>
      <rPr>
        <vertAlign val="superscript"/>
        <sz val="9"/>
        <rFont val="Times New Roman"/>
        <family val="1"/>
      </rPr>
      <t xml:space="preserve"> нс</t>
    </r>
    <r>
      <rPr>
        <sz val="9"/>
        <rFont val="Times New Roman"/>
        <family val="1"/>
      </rPr>
      <t xml:space="preserve"> сд тпр)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</si>
  <si>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шт., N н тпр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</si>
  <si>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организации, П нпа тпр</t>
  </si>
  <si>
    <t>Показатель уровня качества осуществляемого технологического присоединения к сети за базовый 2013 год, П тпр</t>
  </si>
  <si>
    <t>max(1, Nочз тпр - Nн тпр)</t>
  </si>
  <si>
    <t>Общее число заявок на технологическое присоединение к сети, поданных заявителями в соответствующий расчетный период, шт, N очз тпр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</si>
  <si>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</si>
  <si>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14%</t>
  </si>
  <si>
    <t>фактическое (Ф</t>
  </si>
  <si>
    <t>плановое (П)</t>
  </si>
  <si>
    <r>
      <t xml:space="preserve">Предлагаемое плановое значение показателя уровня качества обслуживания потребителей услуг территориальными сетевыми организациями П </t>
    </r>
    <r>
      <rPr>
        <b/>
        <vertAlign val="subscript"/>
        <sz val="9"/>
        <rFont val="Times New Roman"/>
        <family val="1"/>
      </rPr>
      <t xml:space="preserve">ТСО </t>
    </r>
    <r>
      <rPr>
        <b/>
        <sz val="9"/>
        <rFont val="Times New Roman"/>
        <family val="1"/>
      </rPr>
      <t>(по формуле 3.1)</t>
    </r>
  </si>
  <si>
    <t>Форма 3.1 - Отчетные данные для расчета значения показателя качества рассмотрения заявок на технологическое присоединение к сети за базовый период 2013 год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</si>
  <si>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2013 года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</si>
  <si>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2013 года</t>
  </si>
  <si>
    <t>Содержание</t>
  </si>
  <si>
    <t xml:space="preserve">Расчет надежности и качества услуг ТСО ООО "Камышинский завод слесарно-монтажного инструмента" по факту за 2013г., ожидаемому на 2014 и плану </t>
  </si>
  <si>
    <t>до 2018 года согласно приказу Минэнерго №718 от 14.10.2013г.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</si>
</sst>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0"/>
    <numFmt numFmtId="194" formatCode="0.000000000"/>
  </numFmts>
  <fonts count="62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.5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b/>
      <vertAlign val="subscript"/>
      <sz val="9"/>
      <name val="Times New Roman"/>
      <family val="1"/>
    </font>
    <font>
      <b/>
      <sz val="9"/>
      <color indexed="58"/>
      <name val="Times New Roman"/>
      <family val="1"/>
    </font>
    <font>
      <sz val="9"/>
      <color indexed="58"/>
      <name val="Times New Roman"/>
      <family val="1"/>
    </font>
    <font>
      <sz val="10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9.5"/>
      <name val="Times New Roman"/>
      <family val="1"/>
    </font>
    <font>
      <vertAlign val="superscript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49"/>
      <name val="Times New Roman"/>
      <family val="1"/>
    </font>
    <font>
      <b/>
      <sz val="9"/>
      <color indexed="49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6" fillId="3" borderId="1" applyNumberFormat="0" applyAlignment="0" applyProtection="0"/>
    <xf numFmtId="0" fontId="37" fillId="9" borderId="2" applyNumberFormat="0" applyAlignment="0" applyProtection="0"/>
    <xf numFmtId="0" fontId="38" fillId="9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32" fillId="0" borderId="0">
      <alignment/>
      <protection/>
    </xf>
    <xf numFmtId="0" fontId="47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81" fontId="19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3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2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4" fillId="0" borderId="10" xfId="0" applyNumberFormat="1" applyFont="1" applyBorder="1" applyAlignment="1">
      <alignment horizontal="center"/>
    </xf>
    <xf numFmtId="0" fontId="55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86" fontId="0" fillId="0" borderId="10" xfId="0" applyNumberFormat="1" applyBorder="1" applyAlignment="1">
      <alignment horizontal="center" vertical="center"/>
    </xf>
    <xf numFmtId="186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86" fontId="26" fillId="0" borderId="10" xfId="0" applyNumberFormat="1" applyFont="1" applyBorder="1" applyAlignment="1">
      <alignment/>
    </xf>
    <xf numFmtId="188" fontId="27" fillId="0" borderId="10" xfId="0" applyNumberFormat="1" applyFont="1" applyBorder="1" applyAlignment="1">
      <alignment/>
    </xf>
    <xf numFmtId="186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8" fontId="27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3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5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186" fontId="60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6</xdr:row>
      <xdr:rowOff>161925</xdr:rowOff>
    </xdr:from>
    <xdr:to>
      <xdr:col>0</xdr:col>
      <xdr:colOff>1762125</xdr:colOff>
      <xdr:row>6</xdr:row>
      <xdr:rowOff>161925</xdr:rowOff>
    </xdr:to>
    <xdr:pic>
      <xdr:nvPicPr>
        <xdr:cNvPr id="1" name="Рисунок 49" descr="http://www.consultant.ru/document/cons_obj_LAW_157706_159/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525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A1" sqref="A1:B17"/>
    </sheetView>
  </sheetViews>
  <sheetFormatPr defaultColWidth="9.140625" defaultRowHeight="12.75"/>
  <cols>
    <col min="1" max="1" width="4.140625" style="0" customWidth="1"/>
    <col min="2" max="2" width="96.8515625" style="0" customWidth="1"/>
  </cols>
  <sheetData>
    <row r="2" spans="1:2" ht="35.25" customHeight="1">
      <c r="A2" s="164" t="s">
        <v>204</v>
      </c>
      <c r="B2" s="164"/>
    </row>
    <row r="3" spans="1:2" ht="12.75">
      <c r="A3" s="122" t="s">
        <v>205</v>
      </c>
      <c r="B3" s="162"/>
    </row>
    <row r="5" ht="12.75">
      <c r="A5" s="45" t="s">
        <v>203</v>
      </c>
    </row>
    <row r="7" spans="1:2" ht="12.75">
      <c r="A7" t="s">
        <v>66</v>
      </c>
      <c r="B7" t="s">
        <v>168</v>
      </c>
    </row>
    <row r="8" spans="1:2" ht="12.75">
      <c r="A8" s="107">
        <v>1</v>
      </c>
      <c r="B8" s="109" t="s">
        <v>175</v>
      </c>
    </row>
    <row r="9" spans="1:2" ht="12.75">
      <c r="A9" s="107">
        <v>2</v>
      </c>
      <c r="B9" s="108" t="s">
        <v>169</v>
      </c>
    </row>
    <row r="10" spans="1:2" ht="25.5">
      <c r="A10" s="107">
        <v>3</v>
      </c>
      <c r="B10" s="108" t="s">
        <v>170</v>
      </c>
    </row>
    <row r="11" spans="1:2" ht="12.75">
      <c r="A11" s="107">
        <v>4</v>
      </c>
      <c r="B11" s="108" t="s">
        <v>171</v>
      </c>
    </row>
    <row r="12" spans="1:2" ht="12.75">
      <c r="A12" s="107">
        <v>5</v>
      </c>
      <c r="B12" s="108" t="s">
        <v>172</v>
      </c>
    </row>
    <row r="13" spans="1:2" ht="12.75">
      <c r="A13" s="107">
        <v>6</v>
      </c>
      <c r="B13" s="108" t="s">
        <v>173</v>
      </c>
    </row>
    <row r="14" spans="1:2" ht="25.5">
      <c r="A14" s="107">
        <v>7</v>
      </c>
      <c r="B14" s="108" t="s">
        <v>174</v>
      </c>
    </row>
    <row r="15" spans="1:2" ht="25.5">
      <c r="A15" s="121">
        <v>8</v>
      </c>
      <c r="B15" s="163" t="s">
        <v>200</v>
      </c>
    </row>
    <row r="16" spans="1:2" ht="25.5">
      <c r="A16" s="107">
        <v>9</v>
      </c>
      <c r="B16" s="120" t="s">
        <v>201</v>
      </c>
    </row>
    <row r="17" spans="1:2" ht="25.5">
      <c r="A17" s="107">
        <v>10</v>
      </c>
      <c r="B17" s="120" t="s">
        <v>202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D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7.8515625" style="68" customWidth="1"/>
    <col min="2" max="2" width="22.140625" style="68" customWidth="1"/>
    <col min="3" max="16384" width="9.140625" style="68" customWidth="1"/>
  </cols>
  <sheetData>
    <row r="7" s="78" customFormat="1" ht="12">
      <c r="A7" s="77" t="s">
        <v>145</v>
      </c>
    </row>
    <row r="8" s="78" customFormat="1" ht="15.75" customHeight="1">
      <c r="A8" s="77" t="s">
        <v>146</v>
      </c>
    </row>
    <row r="9" ht="12">
      <c r="A9" s="78"/>
    </row>
    <row r="10" spans="1:2" ht="12.75">
      <c r="A10" s="80" t="s">
        <v>140</v>
      </c>
      <c r="B10" s="80" t="s">
        <v>144</v>
      </c>
    </row>
    <row r="11" spans="1:2" ht="12.75">
      <c r="A11" s="80">
        <v>1</v>
      </c>
      <c r="B11" s="80">
        <v>2</v>
      </c>
    </row>
    <row r="12" spans="1:4" s="85" customFormat="1" ht="51" customHeight="1">
      <c r="A12" s="86" t="s">
        <v>186</v>
      </c>
      <c r="B12" s="80">
        <v>1</v>
      </c>
      <c r="D12" s="85">
        <v>1</v>
      </c>
    </row>
    <row r="13" spans="1:4" ht="65.25" customHeight="1">
      <c r="A13" s="83" t="s">
        <v>187</v>
      </c>
      <c r="B13" s="80">
        <v>0</v>
      </c>
      <c r="D13" s="68">
        <v>0</v>
      </c>
    </row>
    <row r="14" spans="1:2" ht="37.5" customHeight="1">
      <c r="A14" s="79" t="s">
        <v>188</v>
      </c>
      <c r="B14" s="132">
        <f>B12/B15</f>
        <v>1</v>
      </c>
    </row>
    <row r="15" spans="1:2" ht="13.5">
      <c r="A15" s="90" t="s">
        <v>189</v>
      </c>
      <c r="B15" s="89">
        <f>MAX(1,B12-B13)</f>
        <v>1</v>
      </c>
    </row>
  </sheetData>
  <sheetProtection/>
  <printOptions/>
  <pageMargins left="0.27" right="0.2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E1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85.57421875" style="68" customWidth="1"/>
    <col min="2" max="2" width="13.00390625" style="68" customWidth="1"/>
    <col min="3" max="16384" width="9.140625" style="68" customWidth="1"/>
  </cols>
  <sheetData>
    <row r="2" s="78" customFormat="1" ht="12">
      <c r="A2" s="77" t="s">
        <v>147</v>
      </c>
    </row>
    <row r="3" s="78" customFormat="1" ht="15.75" customHeight="1">
      <c r="A3" s="87" t="s">
        <v>148</v>
      </c>
    </row>
    <row r="4" ht="12">
      <c r="A4" s="77" t="s">
        <v>149</v>
      </c>
    </row>
    <row r="5" ht="13.5">
      <c r="A5" s="76"/>
    </row>
    <row r="6" spans="1:2" ht="12.75">
      <c r="A6" s="88" t="s">
        <v>140</v>
      </c>
      <c r="B6" s="80" t="s">
        <v>4</v>
      </c>
    </row>
    <row r="7" spans="1:2" ht="12.75">
      <c r="A7" s="80">
        <v>1</v>
      </c>
      <c r="B7" s="80">
        <v>2</v>
      </c>
    </row>
    <row r="8" spans="1:2" s="85" customFormat="1" ht="50.25" customHeight="1">
      <c r="A8" s="82" t="s">
        <v>190</v>
      </c>
      <c r="B8" s="113">
        <v>0</v>
      </c>
    </row>
    <row r="9" spans="1:2" ht="38.25" customHeight="1">
      <c r="A9" s="82" t="s">
        <v>194</v>
      </c>
      <c r="B9" s="113">
        <v>1</v>
      </c>
    </row>
    <row r="10" spans="1:5" ht="32.25" customHeight="1">
      <c r="A10" s="82" t="s">
        <v>191</v>
      </c>
      <c r="B10" s="113">
        <f>B9/B11</f>
        <v>1</v>
      </c>
      <c r="D10" s="112"/>
      <c r="E10" s="112"/>
    </row>
    <row r="11" spans="1:2" ht="12">
      <c r="A11" s="90" t="s">
        <v>193</v>
      </c>
      <c r="B11" s="114">
        <f>MAX(1,B9-B8)</f>
        <v>1</v>
      </c>
    </row>
    <row r="12" ht="12">
      <c r="B12" s="112"/>
    </row>
    <row r="13" spans="1:2" ht="12">
      <c r="A13" s="111" t="s">
        <v>192</v>
      </c>
      <c r="B13" s="133">
        <f>0.4*'ф.3.1'!B10+0.4*'ф.3.2'!B14+0.2*'ф.3.3'!B10</f>
        <v>1</v>
      </c>
    </row>
  </sheetData>
  <sheetProtection/>
  <printOptions/>
  <pageMargins left="0.16" right="0.2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zoomScale="130" zoomScaleNormal="130" zoomScalePageLayoutView="0" workbookViewId="0" topLeftCell="A16">
      <pane xSplit="23910" topLeftCell="R1" activePane="topLeft" state="split"/>
      <selection pane="topLeft" activeCell="I15" sqref="I15"/>
      <selection pane="topRight" activeCell="R1" sqref="R1"/>
    </sheetView>
  </sheetViews>
  <sheetFormatPr defaultColWidth="9.140625" defaultRowHeight="12.75"/>
  <cols>
    <col min="1" max="1" width="5.28125" style="2" customWidth="1"/>
    <col min="2" max="2" width="52.28125" style="2" customWidth="1"/>
    <col min="3" max="3" width="21.140625" style="2" customWidth="1"/>
    <col min="4" max="4" width="20.421875" style="2" customWidth="1"/>
    <col min="5" max="5" width="4.7109375" style="2" customWidth="1"/>
    <col min="6" max="16384" width="9.140625" style="2" customWidth="1"/>
  </cols>
  <sheetData>
    <row r="1" spans="1:4" ht="12.75">
      <c r="A1" s="4"/>
      <c r="B1" s="4"/>
      <c r="C1" s="138"/>
      <c r="D1" s="138"/>
    </row>
    <row r="2" spans="1:4" ht="12.75">
      <c r="A2" s="137" t="s">
        <v>122</v>
      </c>
      <c r="B2" s="137"/>
      <c r="C2" s="137"/>
      <c r="D2" s="137"/>
    </row>
    <row r="3" spans="1:5" ht="12.75">
      <c r="A3" s="136" t="s">
        <v>121</v>
      </c>
      <c r="B3" s="136"/>
      <c r="C3" s="136"/>
      <c r="D3" s="136"/>
      <c r="E3" s="136"/>
    </row>
    <row r="4" spans="1:4" ht="12.75">
      <c r="A4" s="4"/>
      <c r="B4" s="4"/>
      <c r="C4" s="4"/>
      <c r="D4" s="4"/>
    </row>
    <row r="5" spans="1:4" ht="82.5" customHeight="1">
      <c r="A5" s="28" t="s">
        <v>152</v>
      </c>
      <c r="B5" s="28" t="s">
        <v>67</v>
      </c>
      <c r="C5" s="28" t="s">
        <v>69</v>
      </c>
      <c r="D5" s="28" t="s">
        <v>68</v>
      </c>
    </row>
    <row r="6" spans="1:4" ht="12.75">
      <c r="A6" s="29">
        <v>1</v>
      </c>
      <c r="B6" s="29">
        <v>2</v>
      </c>
      <c r="C6" s="29">
        <v>3</v>
      </c>
      <c r="D6" s="29">
        <v>4</v>
      </c>
    </row>
    <row r="7" spans="1:4" ht="15">
      <c r="A7" s="30">
        <v>1</v>
      </c>
      <c r="B7" s="33" t="s">
        <v>115</v>
      </c>
      <c r="C7" s="34">
        <v>0</v>
      </c>
      <c r="D7" s="60">
        <v>22</v>
      </c>
    </row>
    <row r="8" spans="1:4" ht="15">
      <c r="A8" s="30">
        <v>2</v>
      </c>
      <c r="B8" s="33" t="s">
        <v>115</v>
      </c>
      <c r="C8" s="34">
        <v>0</v>
      </c>
      <c r="D8" s="60">
        <v>22</v>
      </c>
    </row>
    <row r="9" spans="1:4" ht="15">
      <c r="A9" s="30">
        <v>3</v>
      </c>
      <c r="B9" s="33" t="s">
        <v>115</v>
      </c>
      <c r="C9" s="34">
        <v>0</v>
      </c>
      <c r="D9" s="60">
        <v>22</v>
      </c>
    </row>
    <row r="10" spans="1:4" ht="15">
      <c r="A10" s="30">
        <v>4</v>
      </c>
      <c r="B10" s="33" t="s">
        <v>115</v>
      </c>
      <c r="C10" s="34">
        <v>0</v>
      </c>
      <c r="D10" s="60">
        <v>22</v>
      </c>
    </row>
    <row r="11" spans="1:4" ht="15">
      <c r="A11" s="30">
        <v>5</v>
      </c>
      <c r="B11" s="33" t="s">
        <v>115</v>
      </c>
      <c r="C11" s="34">
        <v>0</v>
      </c>
      <c r="D11" s="60">
        <v>23</v>
      </c>
    </row>
    <row r="12" spans="1:4" ht="15">
      <c r="A12" s="30">
        <v>6</v>
      </c>
      <c r="B12" s="33" t="s">
        <v>115</v>
      </c>
      <c r="C12" s="34">
        <v>0</v>
      </c>
      <c r="D12" s="60">
        <v>23</v>
      </c>
    </row>
    <row r="13" spans="1:4" ht="15">
      <c r="A13" s="30">
        <v>7</v>
      </c>
      <c r="B13" s="33" t="s">
        <v>115</v>
      </c>
      <c r="C13" s="34">
        <v>0</v>
      </c>
      <c r="D13" s="60">
        <v>23</v>
      </c>
    </row>
    <row r="14" spans="1:4" ht="15">
      <c r="A14" s="30">
        <v>8</v>
      </c>
      <c r="B14" s="33" t="s">
        <v>115</v>
      </c>
      <c r="C14" s="34">
        <v>0</v>
      </c>
      <c r="D14" s="60">
        <v>23</v>
      </c>
    </row>
    <row r="15" spans="1:4" ht="15">
      <c r="A15" s="30">
        <v>9</v>
      </c>
      <c r="B15" s="33" t="s">
        <v>115</v>
      </c>
      <c r="C15" s="34">
        <v>0</v>
      </c>
      <c r="D15" s="60">
        <v>23</v>
      </c>
    </row>
    <row r="16" spans="1:4" ht="15">
      <c r="A16" s="30">
        <v>10</v>
      </c>
      <c r="B16" s="33" t="s">
        <v>115</v>
      </c>
      <c r="C16" s="34">
        <v>0</v>
      </c>
      <c r="D16" s="60">
        <v>23</v>
      </c>
    </row>
    <row r="17" spans="1:4" ht="15">
      <c r="A17" s="30">
        <v>11</v>
      </c>
      <c r="B17" s="33" t="s">
        <v>115</v>
      </c>
      <c r="C17" s="34">
        <v>0</v>
      </c>
      <c r="D17" s="60">
        <v>23</v>
      </c>
    </row>
    <row r="18" spans="1:4" ht="15">
      <c r="A18" s="30">
        <v>12</v>
      </c>
      <c r="B18" s="33" t="s">
        <v>115</v>
      </c>
      <c r="C18" s="34">
        <v>0</v>
      </c>
      <c r="D18" s="60">
        <v>23</v>
      </c>
    </row>
    <row r="19" spans="1:4" ht="16.5" customHeight="1">
      <c r="A19" s="31"/>
      <c r="B19" s="31" t="s">
        <v>70</v>
      </c>
      <c r="C19" s="91">
        <f>SUM(C7:C18)</f>
        <v>0</v>
      </c>
      <c r="D19" s="92">
        <f>MAX(D7:D18)</f>
        <v>23</v>
      </c>
    </row>
    <row r="20" spans="1:4" ht="12.75">
      <c r="A20" s="4"/>
      <c r="B20" s="4"/>
      <c r="C20" s="27"/>
      <c r="D20" s="27"/>
    </row>
    <row r="21" spans="1:5" s="68" customFormat="1" ht="12">
      <c r="A21" s="64" t="s">
        <v>126</v>
      </c>
      <c r="B21" s="64"/>
      <c r="C21" s="65" t="s">
        <v>127</v>
      </c>
      <c r="D21" s="65"/>
      <c r="E21" s="66"/>
    </row>
    <row r="22" spans="1:4" ht="12.75">
      <c r="A22" s="16" t="s">
        <v>32</v>
      </c>
      <c r="C22" s="16" t="s">
        <v>33</v>
      </c>
      <c r="D22" s="32" t="s">
        <v>34</v>
      </c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5">
      <c r="A26" s="26"/>
      <c r="B26" s="26"/>
      <c r="C26" s="24"/>
      <c r="D26" s="24"/>
    </row>
    <row r="27" spans="1:4" ht="15">
      <c r="A27" s="35" t="s">
        <v>151</v>
      </c>
      <c r="B27" s="24"/>
      <c r="C27" s="24"/>
      <c r="D27" s="24"/>
    </row>
  </sheetData>
  <sheetProtection/>
  <mergeCells count="3">
    <mergeCell ref="A3:E3"/>
    <mergeCell ref="A2:D2"/>
    <mergeCell ref="C1:D1"/>
  </mergeCells>
  <printOptions/>
  <pageMargins left="0.4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1"/>
  <sheetViews>
    <sheetView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58.7109375" style="2" customWidth="1"/>
    <col min="2" max="2" width="50.140625" style="2" customWidth="1"/>
    <col min="3" max="16384" width="9.140625" style="2" customWidth="1"/>
  </cols>
  <sheetData>
    <row r="1" spans="1:2" ht="15.75">
      <c r="A1" s="139"/>
      <c r="B1" s="139"/>
    </row>
    <row r="2" spans="1:2" ht="15" customHeight="1">
      <c r="A2" s="137" t="s">
        <v>120</v>
      </c>
      <c r="B2" s="137"/>
    </row>
    <row r="3" spans="1:2" ht="12.75">
      <c r="A3" s="8"/>
      <c r="B3" s="25"/>
    </row>
    <row r="4" spans="1:2" ht="15">
      <c r="A4" s="24"/>
      <c r="B4" s="25"/>
    </row>
    <row r="5" spans="1:2" ht="45">
      <c r="A5" s="36" t="s">
        <v>82</v>
      </c>
      <c r="B5" s="59">
        <f>'ф.1.1'!D19</f>
        <v>23</v>
      </c>
    </row>
    <row r="6" spans="1:2" ht="33.75" customHeight="1">
      <c r="A6" s="36" t="s">
        <v>83</v>
      </c>
      <c r="B6" s="47">
        <f>'ф.1.1'!C19</f>
        <v>0</v>
      </c>
    </row>
    <row r="7" spans="1:2" ht="33">
      <c r="A7" s="36" t="s">
        <v>71</v>
      </c>
      <c r="B7" s="97">
        <f>B6/B5</f>
        <v>0</v>
      </c>
    </row>
    <row r="8" ht="15">
      <c r="A8" s="13"/>
    </row>
    <row r="9" spans="1:2" ht="15">
      <c r="A9" s="14" t="s">
        <v>126</v>
      </c>
      <c r="B9" s="15" t="s">
        <v>127</v>
      </c>
    </row>
    <row r="10" spans="1:4" ht="12.75">
      <c r="A10" s="62" t="s">
        <v>81</v>
      </c>
      <c r="B10" s="37" t="s">
        <v>34</v>
      </c>
      <c r="C10" s="10"/>
      <c r="D10" s="10"/>
    </row>
    <row r="11" spans="3:4" ht="12.75">
      <c r="C11" s="16"/>
      <c r="D11" s="32"/>
    </row>
  </sheetData>
  <sheetProtection/>
  <mergeCells count="2">
    <mergeCell ref="A1:B1"/>
    <mergeCell ref="A2:B2"/>
  </mergeCells>
  <printOptions/>
  <pageMargins left="0.25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zoomScale="130" zoomScaleNormal="130" zoomScalePageLayoutView="0" workbookViewId="0" topLeftCell="A4">
      <selection activeCell="D11" sqref="D11"/>
    </sheetView>
  </sheetViews>
  <sheetFormatPr defaultColWidth="9.140625" defaultRowHeight="12.75"/>
  <cols>
    <col min="1" max="1" width="22.8515625" style="2" customWidth="1"/>
    <col min="2" max="2" width="13.8515625" style="2" customWidth="1"/>
    <col min="3" max="3" width="10.28125" style="2" customWidth="1"/>
    <col min="4" max="8" width="8.7109375" style="2" customWidth="1"/>
    <col min="9" max="9" width="9.140625" style="2" customWidth="1"/>
    <col min="10" max="10" width="21.00390625" style="2" customWidth="1"/>
    <col min="11" max="11" width="27.421875" style="2" customWidth="1"/>
    <col min="12" max="16384" width="9.140625" style="2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8.75" customHeight="1">
      <c r="A2" s="137" t="s">
        <v>78</v>
      </c>
      <c r="B2" s="137"/>
      <c r="C2" s="137"/>
      <c r="D2" s="137"/>
      <c r="E2" s="137"/>
      <c r="F2" s="137"/>
      <c r="G2" s="137"/>
      <c r="H2" s="137"/>
    </row>
    <row r="3" spans="1:8" ht="27.75" customHeight="1">
      <c r="A3" s="146" t="s">
        <v>79</v>
      </c>
      <c r="B3" s="146"/>
      <c r="C3" s="146"/>
      <c r="D3" s="146"/>
      <c r="E3" s="146"/>
      <c r="F3" s="146"/>
      <c r="G3" s="146"/>
      <c r="H3" s="146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54.75" customHeight="1">
      <c r="A5" s="28" t="s">
        <v>74</v>
      </c>
      <c r="B5" s="28" t="s">
        <v>75</v>
      </c>
      <c r="C5" s="28" t="s">
        <v>72</v>
      </c>
      <c r="D5" s="149" t="s">
        <v>73</v>
      </c>
      <c r="E5" s="149"/>
      <c r="F5" s="149"/>
      <c r="G5" s="149"/>
      <c r="H5" s="149"/>
      <c r="I5" s="149"/>
    </row>
    <row r="6" spans="1:9" ht="13.5" customHeight="1">
      <c r="A6" s="142" t="s">
        <v>76</v>
      </c>
      <c r="B6" s="140"/>
      <c r="C6" s="140"/>
      <c r="D6" s="49">
        <v>2013</v>
      </c>
      <c r="E6" s="49">
        <v>2014</v>
      </c>
      <c r="F6" s="49">
        <v>2015</v>
      </c>
      <c r="G6" s="49">
        <v>2016</v>
      </c>
      <c r="H6" s="49">
        <v>2017</v>
      </c>
      <c r="I6" s="49">
        <v>2018</v>
      </c>
    </row>
    <row r="7" spans="1:10" ht="48" customHeight="1">
      <c r="A7" s="142"/>
      <c r="B7" s="141"/>
      <c r="C7" s="141"/>
      <c r="D7" s="55">
        <f>'ф.1.2'!B7</f>
        <v>0</v>
      </c>
      <c r="E7" s="55">
        <f>D7*(1-0.015)</f>
        <v>0</v>
      </c>
      <c r="F7" s="55">
        <f>E7*(1-0.015)</f>
        <v>0</v>
      </c>
      <c r="G7" s="55">
        <f>F7*(1-0.015)</f>
        <v>0</v>
      </c>
      <c r="H7" s="55">
        <f>G7*(1-0.015)</f>
        <v>0</v>
      </c>
      <c r="I7" s="55">
        <f>H7*(1-0.015)</f>
        <v>0</v>
      </c>
      <c r="J7" s="98"/>
    </row>
    <row r="8" spans="1:9" ht="16.5" customHeight="1">
      <c r="A8" s="143" t="s">
        <v>180</v>
      </c>
      <c r="B8" s="147"/>
      <c r="C8" s="147"/>
      <c r="D8" s="49">
        <v>2013</v>
      </c>
      <c r="E8" s="49">
        <v>2014</v>
      </c>
      <c r="F8" s="49">
        <v>2015</v>
      </c>
      <c r="G8" s="49">
        <v>2016</v>
      </c>
      <c r="H8" s="49">
        <v>2017</v>
      </c>
      <c r="I8" s="49">
        <v>2018</v>
      </c>
    </row>
    <row r="9" spans="1:9" ht="51" customHeight="1">
      <c r="A9" s="144"/>
      <c r="B9" s="148"/>
      <c r="C9" s="148"/>
      <c r="D9" s="119">
        <f>'ф.3.3'!B13</f>
        <v>1</v>
      </c>
      <c r="E9" s="54">
        <f>D9*(1-0.015)</f>
        <v>0.985</v>
      </c>
      <c r="F9" s="54">
        <f>E9*(1-0.015)</f>
        <v>0.970225</v>
      </c>
      <c r="G9" s="54">
        <f>F9*(1-0.015)</f>
        <v>0.955671625</v>
      </c>
      <c r="H9" s="54">
        <f>G9*(1-0.015)</f>
        <v>0.941336550625</v>
      </c>
      <c r="I9" s="54">
        <f>H9*(1-0.015)</f>
        <v>0.927216502365625</v>
      </c>
    </row>
    <row r="10" spans="1:9" ht="15.75" customHeight="1">
      <c r="A10" s="142" t="s">
        <v>181</v>
      </c>
      <c r="B10" s="140"/>
      <c r="C10" s="140"/>
      <c r="D10" s="49">
        <v>2013</v>
      </c>
      <c r="E10" s="49">
        <v>2014</v>
      </c>
      <c r="F10" s="49">
        <v>2015</v>
      </c>
      <c r="G10" s="49">
        <v>2016</v>
      </c>
      <c r="H10" s="49">
        <v>2017</v>
      </c>
      <c r="I10" s="49">
        <v>2018</v>
      </c>
    </row>
    <row r="11" spans="1:9" ht="77.25" customHeight="1">
      <c r="A11" s="142"/>
      <c r="B11" s="141"/>
      <c r="C11" s="141"/>
      <c r="D11" s="55">
        <f>'ф.2.4'!B48</f>
        <v>1.1600000000000001</v>
      </c>
      <c r="E11" s="55">
        <f>'ф.2.4'!C48</f>
        <v>1.1600000000000001</v>
      </c>
      <c r="F11" s="55">
        <f>'ф.2.4'!D48</f>
        <v>1.1600000000000001</v>
      </c>
      <c r="G11" s="55">
        <f>'ф.2.4'!E48</f>
        <v>1.1600000000000001</v>
      </c>
      <c r="H11" s="55">
        <f>'ф.2.4'!F48</f>
        <v>1.1600000000000001</v>
      </c>
      <c r="I11" s="55">
        <f>'ф.2.4'!G48</f>
        <v>1.1600000000000001</v>
      </c>
    </row>
    <row r="12" spans="1:8" ht="41.25" customHeight="1">
      <c r="A12" s="145" t="s">
        <v>80</v>
      </c>
      <c r="B12" s="145"/>
      <c r="C12" s="145"/>
      <c r="D12" s="145"/>
      <c r="E12" s="145"/>
      <c r="F12" s="145"/>
      <c r="G12" s="48"/>
      <c r="H12" s="48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s="68" customFormat="1" ht="12">
      <c r="A16" s="64" t="s">
        <v>126</v>
      </c>
      <c r="B16" s="64"/>
      <c r="C16" s="65" t="s">
        <v>127</v>
      </c>
      <c r="D16" s="65"/>
      <c r="E16" s="64"/>
      <c r="F16" s="65"/>
      <c r="G16" s="65"/>
      <c r="H16" s="65"/>
    </row>
    <row r="17" spans="1:8" ht="12.75">
      <c r="A17" s="16" t="s">
        <v>32</v>
      </c>
      <c r="C17" s="16" t="s">
        <v>33</v>
      </c>
      <c r="G17" s="16" t="s">
        <v>34</v>
      </c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8" ht="12.75">
      <c r="A19" s="38"/>
      <c r="B19" s="38"/>
      <c r="C19" s="4"/>
      <c r="D19" s="4"/>
      <c r="E19" s="4"/>
      <c r="F19" s="4"/>
      <c r="G19" s="4"/>
      <c r="H19" s="4"/>
    </row>
    <row r="20" spans="1:8" ht="12.75">
      <c r="A20" s="39" t="s">
        <v>77</v>
      </c>
      <c r="B20" s="4"/>
      <c r="C20" s="4"/>
      <c r="D20" s="4"/>
      <c r="E20" s="4"/>
      <c r="F20" s="4"/>
      <c r="G20" s="4"/>
      <c r="H20" s="4"/>
    </row>
    <row r="26" spans="10:12" ht="12.75">
      <c r="J26" s="10"/>
      <c r="K26" s="10"/>
      <c r="L26" s="10"/>
    </row>
    <row r="27" spans="10:12" ht="15" customHeight="1">
      <c r="J27" s="40"/>
      <c r="K27" s="40"/>
      <c r="L27" s="10"/>
    </row>
    <row r="28" spans="10:12" ht="15">
      <c r="J28" s="40"/>
      <c r="K28" s="40"/>
      <c r="L28" s="10"/>
    </row>
    <row r="29" spans="10:12" ht="15">
      <c r="J29" s="40"/>
      <c r="K29" s="40"/>
      <c r="L29" s="10"/>
    </row>
    <row r="30" spans="10:12" ht="15">
      <c r="J30" s="40"/>
      <c r="K30" s="40"/>
      <c r="L30" s="10"/>
    </row>
    <row r="31" spans="10:12" ht="15">
      <c r="J31" s="40"/>
      <c r="K31" s="40"/>
      <c r="L31" s="10"/>
    </row>
    <row r="32" spans="10:12" ht="15">
      <c r="J32" s="40"/>
      <c r="K32" s="40"/>
      <c r="L32" s="10"/>
    </row>
    <row r="33" spans="10:12" ht="15" customHeight="1">
      <c r="J33" s="41"/>
      <c r="K33" s="41"/>
      <c r="L33" s="10"/>
    </row>
    <row r="34" spans="10:12" ht="15">
      <c r="J34" s="41"/>
      <c r="K34" s="41"/>
      <c r="L34" s="10"/>
    </row>
    <row r="35" spans="10:12" ht="15">
      <c r="J35" s="41"/>
      <c r="K35" s="41"/>
      <c r="L35" s="10"/>
    </row>
  </sheetData>
  <sheetProtection/>
  <mergeCells count="13">
    <mergeCell ref="A12:F12"/>
    <mergeCell ref="A2:H2"/>
    <mergeCell ref="A3:H3"/>
    <mergeCell ref="A10:A11"/>
    <mergeCell ref="C8:C9"/>
    <mergeCell ref="B8:B9"/>
    <mergeCell ref="D5:I5"/>
    <mergeCell ref="B10:B11"/>
    <mergeCell ref="C10:C11"/>
    <mergeCell ref="A6:A7"/>
    <mergeCell ref="B6:B7"/>
    <mergeCell ref="C6:C7"/>
    <mergeCell ref="A8:A9"/>
  </mergeCells>
  <printOptions/>
  <pageMargins left="0.7874015748031497" right="0.5905511811023623" top="0.5905511811023623" bottom="3.937007874015748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36"/>
  <sheetViews>
    <sheetView zoomScale="120" zoomScaleNormal="120" zoomScalePageLayoutView="0" workbookViewId="0" topLeftCell="A28">
      <selection activeCell="A33" sqref="A33"/>
    </sheetView>
  </sheetViews>
  <sheetFormatPr defaultColWidth="9.140625" defaultRowHeight="12.75"/>
  <cols>
    <col min="1" max="1" width="77.7109375" style="2" customWidth="1"/>
    <col min="2" max="2" width="7.57421875" style="2" customWidth="1"/>
    <col min="3" max="3" width="7.00390625" style="2" customWidth="1"/>
    <col min="4" max="4" width="10.140625" style="2" customWidth="1"/>
    <col min="5" max="5" width="8.7109375" style="2" customWidth="1"/>
    <col min="6" max="6" width="7.421875" style="2" customWidth="1"/>
    <col min="7" max="7" width="16.00390625" style="2" customWidth="1"/>
    <col min="8" max="16384" width="9.140625" style="2" customWidth="1"/>
  </cols>
  <sheetData>
    <row r="1" spans="1:7" ht="12.75">
      <c r="A1" s="4"/>
      <c r="B1" s="152" t="s">
        <v>124</v>
      </c>
      <c r="C1" s="152"/>
      <c r="D1" s="152"/>
      <c r="E1" s="152"/>
      <c r="F1" s="152"/>
      <c r="G1" s="152"/>
    </row>
    <row r="2" spans="1:7" ht="12.75">
      <c r="A2" s="4"/>
      <c r="B2" s="153" t="s">
        <v>117</v>
      </c>
      <c r="C2" s="153"/>
      <c r="D2" s="153"/>
      <c r="E2" s="153"/>
      <c r="F2" s="153"/>
      <c r="G2" s="153"/>
    </row>
    <row r="3" spans="1:7" ht="12.75">
      <c r="A3" s="4"/>
      <c r="B3" s="151" t="s">
        <v>2</v>
      </c>
      <c r="C3" s="151"/>
      <c r="D3" s="151"/>
      <c r="E3" s="151"/>
      <c r="F3" s="151"/>
      <c r="G3" s="151"/>
    </row>
    <row r="4" spans="1:7" ht="12.75">
      <c r="A4" s="5"/>
      <c r="B4" s="151" t="s">
        <v>118</v>
      </c>
      <c r="C4" s="151"/>
      <c r="D4" s="151"/>
      <c r="E4" s="151"/>
      <c r="F4" s="151"/>
      <c r="G4" s="151"/>
    </row>
    <row r="5" spans="1:7" ht="12.75">
      <c r="A5" s="7" t="s">
        <v>3</v>
      </c>
      <c r="B5" s="151" t="s">
        <v>119</v>
      </c>
      <c r="C5" s="151"/>
      <c r="D5" s="151"/>
      <c r="E5" s="151"/>
      <c r="F5" s="151"/>
      <c r="G5" s="151"/>
    </row>
    <row r="6" spans="1:7" s="10" customFormat="1" ht="12.75">
      <c r="A6" s="61" t="s">
        <v>123</v>
      </c>
      <c r="B6" s="151" t="s">
        <v>125</v>
      </c>
      <c r="C6" s="151"/>
      <c r="D6" s="151"/>
      <c r="E6" s="151"/>
      <c r="F6" s="151"/>
      <c r="G6" s="151"/>
    </row>
    <row r="7" spans="1:6" ht="12.75" customHeight="1">
      <c r="A7" s="5"/>
      <c r="B7" s="5"/>
      <c r="C7" s="5"/>
      <c r="D7" s="5"/>
      <c r="E7" s="11"/>
      <c r="F7" s="5"/>
    </row>
    <row r="8" spans="1:7" ht="15" customHeight="1">
      <c r="A8" s="150" t="s">
        <v>128</v>
      </c>
      <c r="B8" s="150" t="s">
        <v>4</v>
      </c>
      <c r="C8" s="150"/>
      <c r="D8" s="150" t="s">
        <v>5</v>
      </c>
      <c r="E8" s="150" t="s">
        <v>22</v>
      </c>
      <c r="F8" s="150" t="s">
        <v>6</v>
      </c>
      <c r="G8" s="150" t="s">
        <v>21</v>
      </c>
    </row>
    <row r="9" spans="1:7" ht="38.25">
      <c r="A9" s="150"/>
      <c r="B9" s="1" t="s">
        <v>116</v>
      </c>
      <c r="C9" s="1" t="s">
        <v>103</v>
      </c>
      <c r="D9" s="150"/>
      <c r="E9" s="150"/>
      <c r="F9" s="150"/>
      <c r="G9" s="150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24.75" customHeight="1">
      <c r="A11" s="57" t="s">
        <v>7</v>
      </c>
      <c r="B11" s="9" t="s">
        <v>8</v>
      </c>
      <c r="C11" s="9" t="s">
        <v>8</v>
      </c>
      <c r="D11" s="9" t="s">
        <v>8</v>
      </c>
      <c r="E11" s="9" t="s">
        <v>8</v>
      </c>
      <c r="F11" s="19">
        <f>(F13+F14)/2</f>
        <v>2</v>
      </c>
      <c r="G11" s="20" t="s">
        <v>56</v>
      </c>
    </row>
    <row r="12" spans="1:7" ht="12.75">
      <c r="A12" s="57" t="s">
        <v>9</v>
      </c>
      <c r="B12" s="9"/>
      <c r="C12" s="9"/>
      <c r="D12" s="9"/>
      <c r="E12" s="9"/>
      <c r="F12" s="9"/>
      <c r="G12" s="20"/>
    </row>
    <row r="13" spans="1:7" ht="24">
      <c r="A13" s="57" t="s">
        <v>25</v>
      </c>
      <c r="B13" s="116" t="s">
        <v>196</v>
      </c>
      <c r="C13" s="116" t="s">
        <v>196</v>
      </c>
      <c r="D13" s="19">
        <f>B13/C13*100</f>
        <v>100</v>
      </c>
      <c r="E13" s="9" t="s">
        <v>0</v>
      </c>
      <c r="F13" s="21">
        <v>2</v>
      </c>
      <c r="G13" s="20"/>
    </row>
    <row r="14" spans="1:7" ht="36">
      <c r="A14" s="57" t="s">
        <v>24</v>
      </c>
      <c r="B14" s="19">
        <f>B16+B17+B18+B19</f>
        <v>4</v>
      </c>
      <c r="C14" s="19">
        <f>C16+C17+C18+C19</f>
        <v>4</v>
      </c>
      <c r="D14" s="19">
        <f>B14/C14*100</f>
        <v>100</v>
      </c>
      <c r="E14" s="9" t="s">
        <v>0</v>
      </c>
      <c r="F14" s="9">
        <v>2</v>
      </c>
      <c r="G14" s="20"/>
    </row>
    <row r="15" spans="1:7" ht="12.75">
      <c r="A15" s="57" t="s">
        <v>10</v>
      </c>
      <c r="B15" s="9"/>
      <c r="C15" s="9"/>
      <c r="D15" s="9"/>
      <c r="E15" s="9"/>
      <c r="F15" s="9"/>
      <c r="G15" s="20"/>
    </row>
    <row r="16" spans="1:7" ht="15.75" customHeight="1">
      <c r="A16" s="57" t="s">
        <v>11</v>
      </c>
      <c r="B16" s="9">
        <v>1</v>
      </c>
      <c r="C16" s="9">
        <v>1</v>
      </c>
      <c r="D16" s="19">
        <f>B16/C16*100</f>
        <v>100</v>
      </c>
      <c r="E16" s="9" t="s">
        <v>8</v>
      </c>
      <c r="F16" s="9"/>
      <c r="G16" s="20"/>
    </row>
    <row r="17" spans="1:7" ht="24">
      <c r="A17" s="57" t="s">
        <v>104</v>
      </c>
      <c r="B17" s="9">
        <v>1</v>
      </c>
      <c r="C17" s="9">
        <v>1</v>
      </c>
      <c r="D17" s="19">
        <f>B17/C17*100</f>
        <v>100</v>
      </c>
      <c r="E17" s="9" t="s">
        <v>8</v>
      </c>
      <c r="F17" s="9"/>
      <c r="G17" s="20"/>
    </row>
    <row r="18" spans="1:7" ht="24" customHeight="1">
      <c r="A18" s="57" t="s">
        <v>12</v>
      </c>
      <c r="B18" s="63">
        <v>1</v>
      </c>
      <c r="C18" s="63">
        <v>1</v>
      </c>
      <c r="D18" s="9">
        <f>B18/C18*100</f>
        <v>100</v>
      </c>
      <c r="E18" s="9" t="s">
        <v>8</v>
      </c>
      <c r="F18" s="9"/>
      <c r="G18" s="20"/>
    </row>
    <row r="19" spans="1:7" ht="24">
      <c r="A19" s="57" t="s">
        <v>13</v>
      </c>
      <c r="B19" s="9">
        <v>1</v>
      </c>
      <c r="C19" s="9">
        <v>1</v>
      </c>
      <c r="D19" s="9">
        <f>B19/C19*100</f>
        <v>100</v>
      </c>
      <c r="E19" s="9" t="s">
        <v>8</v>
      </c>
      <c r="F19" s="9"/>
      <c r="G19" s="20"/>
    </row>
    <row r="20" spans="1:7" ht="27.75" customHeight="1">
      <c r="A20" s="57" t="s">
        <v>14</v>
      </c>
      <c r="B20" s="9" t="s">
        <v>8</v>
      </c>
      <c r="C20" s="9" t="s">
        <v>8</v>
      </c>
      <c r="D20" s="9" t="s">
        <v>8</v>
      </c>
      <c r="E20" s="9" t="s">
        <v>8</v>
      </c>
      <c r="F20" s="19">
        <f>(F22+F23+F24)/3</f>
        <v>2</v>
      </c>
      <c r="G20" s="20" t="s">
        <v>59</v>
      </c>
    </row>
    <row r="21" spans="1:7" ht="12.75">
      <c r="A21" s="57" t="s">
        <v>15</v>
      </c>
      <c r="B21" s="9"/>
      <c r="C21" s="9"/>
      <c r="D21" s="9"/>
      <c r="E21" s="9"/>
      <c r="F21" s="9"/>
      <c r="G21" s="20"/>
    </row>
    <row r="22" spans="1:7" ht="24">
      <c r="A22" s="57" t="s">
        <v>26</v>
      </c>
      <c r="B22" s="9">
        <v>1</v>
      </c>
      <c r="C22" s="9">
        <v>1</v>
      </c>
      <c r="D22" s="19">
        <f>B22/C22*100</f>
        <v>100</v>
      </c>
      <c r="E22" s="9" t="s">
        <v>0</v>
      </c>
      <c r="F22" s="9">
        <v>2</v>
      </c>
      <c r="G22" s="20"/>
    </row>
    <row r="23" spans="1:7" ht="24">
      <c r="A23" s="57" t="s">
        <v>57</v>
      </c>
      <c r="B23" s="9">
        <v>0</v>
      </c>
      <c r="C23" s="9">
        <v>0</v>
      </c>
      <c r="D23" s="96">
        <v>100</v>
      </c>
      <c r="E23" s="9" t="s">
        <v>0</v>
      </c>
      <c r="F23" s="9">
        <v>2</v>
      </c>
      <c r="G23" s="20"/>
    </row>
    <row r="24" spans="1:7" ht="24">
      <c r="A24" s="57" t="s">
        <v>58</v>
      </c>
      <c r="B24" s="9">
        <v>0</v>
      </c>
      <c r="C24" s="9">
        <v>0</v>
      </c>
      <c r="D24" s="96">
        <v>100</v>
      </c>
      <c r="E24" s="9" t="s">
        <v>0</v>
      </c>
      <c r="F24" s="9">
        <v>2</v>
      </c>
      <c r="G24" s="20"/>
    </row>
    <row r="25" spans="1:7" ht="24" customHeight="1">
      <c r="A25" s="12" t="s">
        <v>16</v>
      </c>
      <c r="B25" s="9">
        <v>1</v>
      </c>
      <c r="C25" s="9">
        <v>1</v>
      </c>
      <c r="D25" s="19">
        <f>B25/C25*100</f>
        <v>100</v>
      </c>
      <c r="E25" s="9" t="s">
        <v>0</v>
      </c>
      <c r="F25" s="9">
        <v>2</v>
      </c>
      <c r="G25" s="20"/>
    </row>
    <row r="26" spans="1:7" ht="36">
      <c r="A26" s="12" t="s">
        <v>17</v>
      </c>
      <c r="B26" s="9">
        <v>1</v>
      </c>
      <c r="C26" s="9">
        <v>1</v>
      </c>
      <c r="D26" s="19">
        <f>B26/C26*100</f>
        <v>100</v>
      </c>
      <c r="E26" s="9" t="s">
        <v>0</v>
      </c>
      <c r="F26" s="9">
        <v>2</v>
      </c>
      <c r="G26" s="20"/>
    </row>
    <row r="27" spans="1:7" ht="24">
      <c r="A27" s="12" t="s">
        <v>18</v>
      </c>
      <c r="B27" s="9"/>
      <c r="C27" s="9"/>
      <c r="D27" s="9" t="s">
        <v>8</v>
      </c>
      <c r="E27" s="9" t="s">
        <v>8</v>
      </c>
      <c r="F27" s="19">
        <f>F28</f>
        <v>2</v>
      </c>
      <c r="G27" s="20"/>
    </row>
    <row r="28" spans="1:7" ht="39" customHeight="1">
      <c r="A28" s="12" t="s">
        <v>19</v>
      </c>
      <c r="B28" s="63">
        <v>0</v>
      </c>
      <c r="C28" s="63">
        <v>0</v>
      </c>
      <c r="D28" s="19">
        <v>100</v>
      </c>
      <c r="E28" s="9"/>
      <c r="F28" s="9">
        <v>2</v>
      </c>
      <c r="G28" s="20"/>
    </row>
    <row r="29" spans="1:7" ht="24" customHeight="1">
      <c r="A29" s="12" t="s">
        <v>20</v>
      </c>
      <c r="B29" s="9" t="s">
        <v>8</v>
      </c>
      <c r="C29" s="9" t="s">
        <v>8</v>
      </c>
      <c r="D29" s="9" t="s">
        <v>8</v>
      </c>
      <c r="E29" s="9" t="s">
        <v>8</v>
      </c>
      <c r="F29" s="19">
        <f>(F31+F32)/2</f>
        <v>2</v>
      </c>
      <c r="G29" s="20" t="s">
        <v>60</v>
      </c>
    </row>
    <row r="30" spans="1:7" ht="12.75">
      <c r="A30" s="12" t="s">
        <v>15</v>
      </c>
      <c r="B30" s="9"/>
      <c r="C30" s="9"/>
      <c r="D30" s="9"/>
      <c r="E30" s="9"/>
      <c r="F30" s="9"/>
      <c r="G30" s="20"/>
    </row>
    <row r="31" spans="1:7" ht="36">
      <c r="A31" s="12" t="s">
        <v>28</v>
      </c>
      <c r="B31" s="63">
        <v>0</v>
      </c>
      <c r="C31" s="63">
        <v>0</v>
      </c>
      <c r="D31" s="19">
        <v>100</v>
      </c>
      <c r="E31" s="9" t="s">
        <v>1</v>
      </c>
      <c r="F31" s="58">
        <v>2</v>
      </c>
      <c r="G31" s="20"/>
    </row>
    <row r="32" spans="1:7" ht="48">
      <c r="A32" s="12" t="s">
        <v>27</v>
      </c>
      <c r="B32" s="63">
        <v>0</v>
      </c>
      <c r="C32" s="63">
        <v>0</v>
      </c>
      <c r="D32" s="95">
        <v>100</v>
      </c>
      <c r="E32" s="9" t="s">
        <v>1</v>
      </c>
      <c r="F32" s="58">
        <v>2</v>
      </c>
      <c r="G32" s="20"/>
    </row>
    <row r="33" spans="1:7" ht="33" customHeight="1">
      <c r="A33" s="131" t="s">
        <v>46</v>
      </c>
      <c r="B33" s="9" t="s">
        <v>8</v>
      </c>
      <c r="C33" s="9" t="s">
        <v>8</v>
      </c>
      <c r="D33" s="9" t="s">
        <v>8</v>
      </c>
      <c r="E33" s="9" t="s">
        <v>8</v>
      </c>
      <c r="F33" s="23">
        <f>(F11+F20+F25+F26+F27+F29)/6</f>
        <v>2</v>
      </c>
      <c r="G33" s="20" t="s">
        <v>61</v>
      </c>
    </row>
    <row r="35" spans="1:7" s="68" customFormat="1" ht="12">
      <c r="A35" s="64" t="s">
        <v>126</v>
      </c>
      <c r="B35" s="65" t="s">
        <v>127</v>
      </c>
      <c r="C35" s="65"/>
      <c r="D35" s="65"/>
      <c r="E35" s="64"/>
      <c r="F35" s="65"/>
      <c r="G35" s="65"/>
    </row>
    <row r="36" spans="1:5" ht="12.75">
      <c r="A36" s="16" t="s">
        <v>32</v>
      </c>
      <c r="B36" s="16" t="s">
        <v>33</v>
      </c>
      <c r="E36" s="16" t="s">
        <v>34</v>
      </c>
    </row>
  </sheetData>
  <sheetProtection/>
  <mergeCells count="12">
    <mergeCell ref="B6:G6"/>
    <mergeCell ref="B1:G1"/>
    <mergeCell ref="B2:G2"/>
    <mergeCell ref="B3:G3"/>
    <mergeCell ref="B4:G4"/>
    <mergeCell ref="B5:G5"/>
    <mergeCell ref="F8:F9"/>
    <mergeCell ref="G8:G9"/>
    <mergeCell ref="A8:A9"/>
    <mergeCell ref="B8:C8"/>
    <mergeCell ref="D8:D9"/>
    <mergeCell ref="E8:E9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7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84.57421875" style="0" customWidth="1"/>
    <col min="2" max="2" width="8.00390625" style="0" customWidth="1"/>
    <col min="3" max="3" width="6.7109375" style="0" customWidth="1"/>
    <col min="4" max="4" width="8.8515625" style="0" customWidth="1"/>
    <col min="5" max="5" width="10.28125" style="0" customWidth="1"/>
    <col min="6" max="6" width="7.8515625" style="129" customWidth="1"/>
    <col min="7" max="7" width="16.8515625" style="0" customWidth="1"/>
  </cols>
  <sheetData>
    <row r="1" spans="1:7" ht="12.75">
      <c r="A1" s="5"/>
      <c r="B1" s="151"/>
      <c r="C1" s="151"/>
      <c r="D1" s="151"/>
      <c r="E1" s="151"/>
      <c r="F1" s="151"/>
      <c r="G1" s="151"/>
    </row>
    <row r="2" spans="1:7" s="17" customFormat="1" ht="12.75">
      <c r="A2" s="7" t="s">
        <v>29</v>
      </c>
      <c r="B2" s="6"/>
      <c r="C2" s="6"/>
      <c r="D2" s="6"/>
      <c r="E2" s="6"/>
      <c r="F2" s="123"/>
      <c r="G2" s="2"/>
    </row>
    <row r="3" spans="1:7" ht="12.75">
      <c r="A3" s="5"/>
      <c r="B3" s="5"/>
      <c r="C3" s="5"/>
      <c r="D3" s="5"/>
      <c r="E3" s="11"/>
      <c r="F3" s="124"/>
      <c r="G3" s="2"/>
    </row>
    <row r="4" spans="1:7" ht="15" customHeight="1">
      <c r="A4" s="150" t="s">
        <v>128</v>
      </c>
      <c r="B4" s="150" t="s">
        <v>4</v>
      </c>
      <c r="C4" s="150"/>
      <c r="D4" s="150" t="s">
        <v>177</v>
      </c>
      <c r="E4" s="150" t="s">
        <v>22</v>
      </c>
      <c r="F4" s="157" t="s">
        <v>178</v>
      </c>
      <c r="G4" s="150" t="s">
        <v>21</v>
      </c>
    </row>
    <row r="5" spans="1:7" ht="40.5" customHeight="1">
      <c r="A5" s="150"/>
      <c r="B5" s="1" t="s">
        <v>23</v>
      </c>
      <c r="C5" s="1" t="s">
        <v>176</v>
      </c>
      <c r="D5" s="150"/>
      <c r="E5" s="150"/>
      <c r="F5" s="157"/>
      <c r="G5" s="150"/>
    </row>
    <row r="6" spans="1:7" ht="12.75">
      <c r="A6" s="56">
        <v>1</v>
      </c>
      <c r="B6" s="3">
        <v>2</v>
      </c>
      <c r="C6" s="3">
        <v>3</v>
      </c>
      <c r="D6" s="3">
        <v>4</v>
      </c>
      <c r="E6" s="3">
        <v>5</v>
      </c>
      <c r="F6" s="56">
        <v>6</v>
      </c>
      <c r="G6" s="3">
        <v>7</v>
      </c>
    </row>
    <row r="7" spans="1:7" ht="21.75" customHeight="1">
      <c r="A7" s="57" t="s">
        <v>129</v>
      </c>
      <c r="B7" s="9" t="s">
        <v>8</v>
      </c>
      <c r="C7" s="9"/>
      <c r="D7" s="9" t="s">
        <v>8</v>
      </c>
      <c r="E7" s="9" t="s">
        <v>8</v>
      </c>
      <c r="F7" s="95">
        <f>(F9+F10+F13)/3</f>
        <v>2</v>
      </c>
      <c r="G7" s="20" t="s">
        <v>59</v>
      </c>
    </row>
    <row r="8" spans="1:7" ht="12.75">
      <c r="A8" s="57" t="s">
        <v>15</v>
      </c>
      <c r="B8" s="9"/>
      <c r="C8" s="9"/>
      <c r="D8" s="9"/>
      <c r="E8" s="9"/>
      <c r="F8" s="58"/>
      <c r="G8" s="50"/>
    </row>
    <row r="9" spans="1:7" ht="28.5" customHeight="1">
      <c r="A9" s="57" t="s">
        <v>130</v>
      </c>
      <c r="B9" s="9">
        <v>40</v>
      </c>
      <c r="C9" s="9">
        <v>40</v>
      </c>
      <c r="D9" s="130">
        <f>B9/C9*100</f>
        <v>100</v>
      </c>
      <c r="E9" s="9" t="s">
        <v>1</v>
      </c>
      <c r="F9" s="58">
        <v>2</v>
      </c>
      <c r="G9" s="154"/>
    </row>
    <row r="10" spans="1:7" ht="23.25" customHeight="1">
      <c r="A10" s="57" t="s">
        <v>131</v>
      </c>
      <c r="B10" s="9" t="s">
        <v>8</v>
      </c>
      <c r="C10" s="9" t="s">
        <v>8</v>
      </c>
      <c r="D10" s="130" t="s">
        <v>8</v>
      </c>
      <c r="E10" s="9" t="s">
        <v>1</v>
      </c>
      <c r="F10" s="58">
        <v>2</v>
      </c>
      <c r="G10" s="155"/>
    </row>
    <row r="11" spans="1:7" ht="25.5" customHeight="1">
      <c r="A11" s="57" t="s">
        <v>30</v>
      </c>
      <c r="B11" s="9">
        <v>70</v>
      </c>
      <c r="C11" s="9">
        <v>70</v>
      </c>
      <c r="D11" s="130">
        <f>B11/C11*100</f>
        <v>100</v>
      </c>
      <c r="E11" s="9" t="s">
        <v>8</v>
      </c>
      <c r="F11" s="58"/>
      <c r="G11" s="155"/>
    </row>
    <row r="12" spans="1:7" ht="12.75">
      <c r="A12" s="57" t="s">
        <v>31</v>
      </c>
      <c r="B12" s="9">
        <v>95</v>
      </c>
      <c r="C12" s="9">
        <v>95</v>
      </c>
      <c r="D12" s="130">
        <f>B12/C12*100</f>
        <v>100</v>
      </c>
      <c r="E12" s="9" t="s">
        <v>8</v>
      </c>
      <c r="F12" s="58"/>
      <c r="G12" s="156"/>
    </row>
    <row r="13" spans="1:7" ht="48" customHeight="1">
      <c r="A13" s="57" t="s">
        <v>132</v>
      </c>
      <c r="B13" s="9">
        <v>0</v>
      </c>
      <c r="C13" s="9">
        <v>0</v>
      </c>
      <c r="D13" s="134">
        <v>100</v>
      </c>
      <c r="E13" s="9" t="s">
        <v>1</v>
      </c>
      <c r="F13" s="58">
        <v>2</v>
      </c>
      <c r="G13" s="50"/>
    </row>
    <row r="14" spans="1:7" ht="29.25" customHeight="1">
      <c r="A14" s="69" t="s">
        <v>133</v>
      </c>
      <c r="B14" s="9"/>
      <c r="C14" s="9"/>
      <c r="D14" s="130"/>
      <c r="E14" s="58"/>
      <c r="F14" s="95">
        <f>F15/1</f>
        <v>0.5</v>
      </c>
      <c r="G14" s="50"/>
    </row>
    <row r="15" spans="1:7" ht="24">
      <c r="A15" s="57" t="s">
        <v>134</v>
      </c>
      <c r="B15" s="9">
        <v>0</v>
      </c>
      <c r="C15" s="9">
        <v>0</v>
      </c>
      <c r="D15" s="134">
        <v>100</v>
      </c>
      <c r="E15" s="9" t="s">
        <v>1</v>
      </c>
      <c r="F15" s="95">
        <v>0.5</v>
      </c>
      <c r="G15" s="50"/>
    </row>
    <row r="16" spans="1:7" ht="27" customHeight="1">
      <c r="A16" s="57" t="s">
        <v>135</v>
      </c>
      <c r="B16" s="63"/>
      <c r="C16" s="63"/>
      <c r="D16" s="130"/>
      <c r="E16" s="9"/>
      <c r="F16" s="58">
        <f>(F18+F19)/2</f>
        <v>0.5</v>
      </c>
      <c r="G16" s="50"/>
    </row>
    <row r="17" spans="1:7" ht="17.25" customHeight="1">
      <c r="A17" s="57" t="s">
        <v>15</v>
      </c>
      <c r="B17" s="9"/>
      <c r="C17" s="9"/>
      <c r="D17" s="130"/>
      <c r="E17" s="9"/>
      <c r="F17" s="95"/>
      <c r="G17" s="50"/>
    </row>
    <row r="18" spans="1:7" ht="27" customHeight="1">
      <c r="A18" s="57" t="s">
        <v>195</v>
      </c>
      <c r="B18" s="115">
        <v>1</v>
      </c>
      <c r="C18" s="115">
        <v>1</v>
      </c>
      <c r="D18" s="130">
        <f>B18/C18*100</f>
        <v>100</v>
      </c>
      <c r="E18" s="9" t="s">
        <v>0</v>
      </c>
      <c r="F18" s="95">
        <v>0.5</v>
      </c>
      <c r="G18" s="50"/>
    </row>
    <row r="19" spans="1:7" ht="41.25" customHeight="1">
      <c r="A19" s="57" t="s">
        <v>136</v>
      </c>
      <c r="B19" s="9">
        <v>0</v>
      </c>
      <c r="C19" s="9">
        <v>0</v>
      </c>
      <c r="D19" s="134">
        <v>100</v>
      </c>
      <c r="E19" s="9" t="s">
        <v>1</v>
      </c>
      <c r="F19" s="58">
        <v>0.5</v>
      </c>
      <c r="G19" s="50"/>
    </row>
    <row r="20" spans="1:7" ht="25.5" customHeight="1">
      <c r="A20" s="57" t="s">
        <v>137</v>
      </c>
      <c r="B20" s="9"/>
      <c r="C20" s="9"/>
      <c r="D20" s="130"/>
      <c r="F20" s="95">
        <f>F21</f>
        <v>0.2</v>
      </c>
      <c r="G20" s="50"/>
    </row>
    <row r="21" spans="1:7" ht="39" customHeight="1">
      <c r="A21" s="57" t="s">
        <v>153</v>
      </c>
      <c r="B21" s="9">
        <v>0</v>
      </c>
      <c r="C21" s="9">
        <v>0</v>
      </c>
      <c r="D21" s="130">
        <v>100</v>
      </c>
      <c r="E21" s="9" t="s">
        <v>1</v>
      </c>
      <c r="F21" s="95">
        <v>0.2</v>
      </c>
      <c r="G21" s="50"/>
    </row>
    <row r="22" spans="1:7" ht="24.75" customHeight="1">
      <c r="A22" s="94" t="s">
        <v>154</v>
      </c>
      <c r="B22" s="9" t="s">
        <v>8</v>
      </c>
      <c r="C22" s="9" t="s">
        <v>8</v>
      </c>
      <c r="D22" s="9" t="s">
        <v>8</v>
      </c>
      <c r="E22" s="9" t="s">
        <v>8</v>
      </c>
      <c r="F22" s="126">
        <f>(F7+F14+F16+F20)/4</f>
        <v>0.8</v>
      </c>
      <c r="G22" s="20" t="s">
        <v>138</v>
      </c>
    </row>
    <row r="23" spans="1:6" ht="17.25">
      <c r="A23" s="93"/>
      <c r="F23" s="127"/>
    </row>
    <row r="24" spans="1:7" s="68" customFormat="1" ht="12">
      <c r="A24" s="64" t="s">
        <v>126</v>
      </c>
      <c r="B24" s="65" t="s">
        <v>127</v>
      </c>
      <c r="C24" s="65"/>
      <c r="D24" s="65"/>
      <c r="E24" s="64"/>
      <c r="F24" s="128"/>
      <c r="G24" s="65"/>
    </row>
    <row r="25" spans="1:7" ht="12.75">
      <c r="A25" s="16" t="s">
        <v>32</v>
      </c>
      <c r="B25" s="16" t="s">
        <v>33</v>
      </c>
      <c r="C25" s="2"/>
      <c r="D25" s="2"/>
      <c r="E25" s="16" t="s">
        <v>34</v>
      </c>
      <c r="G25" s="2"/>
    </row>
    <row r="27" ht="12.75">
      <c r="A27" s="110" t="s">
        <v>179</v>
      </c>
    </row>
  </sheetData>
  <sheetProtection/>
  <mergeCells count="8">
    <mergeCell ref="G9:G12"/>
    <mergeCell ref="G4:G5"/>
    <mergeCell ref="B1:G1"/>
    <mergeCell ref="A4:A5"/>
    <mergeCell ref="B4:C4"/>
    <mergeCell ref="D4:D5"/>
    <mergeCell ref="E4:E5"/>
    <mergeCell ref="F4:F5"/>
  </mergeCells>
  <printOptions/>
  <pageMargins left="0.1968503937007874" right="0" top="0" bottom="0" header="0.5118110236220472" footer="0.5118110236220472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9"/>
  <sheetViews>
    <sheetView zoomScalePageLayoutView="0" workbookViewId="0" topLeftCell="A1">
      <selection activeCell="D12" sqref="D12:D33"/>
    </sheetView>
  </sheetViews>
  <sheetFormatPr defaultColWidth="9.140625" defaultRowHeight="12.75"/>
  <cols>
    <col min="1" max="1" width="74.7109375" style="2" customWidth="1"/>
    <col min="2" max="2" width="7.7109375" style="2" customWidth="1"/>
    <col min="3" max="3" width="6.57421875" style="2" customWidth="1"/>
    <col min="4" max="4" width="8.140625" style="2" customWidth="1"/>
    <col min="5" max="5" width="8.57421875" style="2" customWidth="1"/>
    <col min="6" max="6" width="7.8515625" style="2" customWidth="1"/>
    <col min="7" max="7" width="32.7109375" style="2" customWidth="1"/>
    <col min="8" max="16384" width="9.140625" style="2" customWidth="1"/>
  </cols>
  <sheetData>
    <row r="1" spans="1:7" ht="12.75">
      <c r="A1" s="4"/>
      <c r="B1" s="4"/>
      <c r="C1" s="152" t="s">
        <v>124</v>
      </c>
      <c r="D1" s="152"/>
      <c r="E1" s="152"/>
      <c r="F1" s="152"/>
      <c r="G1" s="152"/>
    </row>
    <row r="2" spans="1:7" ht="12.75">
      <c r="A2" s="4"/>
      <c r="B2" s="4"/>
      <c r="C2" s="153" t="s">
        <v>117</v>
      </c>
      <c r="D2" s="153"/>
      <c r="E2" s="153"/>
      <c r="F2" s="153"/>
      <c r="G2" s="153"/>
    </row>
    <row r="3" spans="1:7" ht="13.5" customHeight="1">
      <c r="A3" s="4"/>
      <c r="B3" s="4"/>
      <c r="C3" s="151" t="s">
        <v>2</v>
      </c>
      <c r="D3" s="151"/>
      <c r="E3" s="151"/>
      <c r="F3" s="151"/>
      <c r="G3" s="151"/>
    </row>
    <row r="4" spans="1:7" ht="12.75">
      <c r="A4" s="5"/>
      <c r="B4" s="5"/>
      <c r="C4" s="151" t="s">
        <v>118</v>
      </c>
      <c r="D4" s="151"/>
      <c r="E4" s="151"/>
      <c r="F4" s="151"/>
      <c r="G4" s="151"/>
    </row>
    <row r="5" spans="1:7" ht="8.25" customHeight="1">
      <c r="A5" s="5"/>
      <c r="B5" s="5"/>
      <c r="C5" s="151" t="s">
        <v>119</v>
      </c>
      <c r="D5" s="151"/>
      <c r="E5" s="151"/>
      <c r="F5" s="151"/>
      <c r="G5" s="151"/>
    </row>
    <row r="6" spans="1:7" ht="12.75">
      <c r="A6" s="7" t="s">
        <v>35</v>
      </c>
      <c r="B6" s="6"/>
      <c r="C6" s="151" t="s">
        <v>125</v>
      </c>
      <c r="D6" s="151"/>
      <c r="E6" s="151"/>
      <c r="F6" s="151"/>
      <c r="G6" s="151"/>
    </row>
    <row r="7" spans="1:7" ht="12.75">
      <c r="A7" s="61" t="s">
        <v>123</v>
      </c>
      <c r="B7" s="18"/>
      <c r="C7" s="18"/>
      <c r="D7" s="18"/>
      <c r="E7" s="18"/>
      <c r="F7" s="18"/>
      <c r="G7" s="10"/>
    </row>
    <row r="8" spans="1:6" ht="9" customHeight="1">
      <c r="A8" s="5"/>
      <c r="B8" s="5"/>
      <c r="C8" s="5"/>
      <c r="D8" s="5"/>
      <c r="E8" s="11"/>
      <c r="F8" s="5"/>
    </row>
    <row r="9" spans="1:7" ht="15" customHeight="1">
      <c r="A9" s="150" t="s">
        <v>128</v>
      </c>
      <c r="B9" s="150" t="s">
        <v>4</v>
      </c>
      <c r="C9" s="150"/>
      <c r="D9" s="150" t="s">
        <v>5</v>
      </c>
      <c r="E9" s="150" t="s">
        <v>22</v>
      </c>
      <c r="F9" s="150" t="s">
        <v>6</v>
      </c>
      <c r="G9" s="150" t="s">
        <v>21</v>
      </c>
    </row>
    <row r="10" spans="1:7" ht="38.25" customHeight="1">
      <c r="A10" s="150"/>
      <c r="B10" s="1" t="s">
        <v>197</v>
      </c>
      <c r="C10" s="1" t="s">
        <v>198</v>
      </c>
      <c r="D10" s="150"/>
      <c r="E10" s="150"/>
      <c r="F10" s="150"/>
      <c r="G10" s="150"/>
    </row>
    <row r="11" spans="1:7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39" customHeight="1">
      <c r="A12" s="12" t="s">
        <v>36</v>
      </c>
      <c r="B12" s="9">
        <v>1</v>
      </c>
      <c r="C12" s="9">
        <v>1</v>
      </c>
      <c r="D12" s="130">
        <f>B12/C12*100</f>
        <v>100</v>
      </c>
      <c r="E12" s="9" t="s">
        <v>0</v>
      </c>
      <c r="F12" s="9">
        <v>2</v>
      </c>
      <c r="G12" s="50"/>
    </row>
    <row r="13" spans="1:7" ht="33" customHeight="1">
      <c r="A13" s="12" t="s">
        <v>37</v>
      </c>
      <c r="B13" s="9" t="s">
        <v>8</v>
      </c>
      <c r="C13" s="9" t="s">
        <v>8</v>
      </c>
      <c r="D13" s="130" t="s">
        <v>8</v>
      </c>
      <c r="E13" s="9" t="s">
        <v>8</v>
      </c>
      <c r="F13" s="19">
        <f>(F15+F16+F17+F18+F19+F20)/6</f>
        <v>2</v>
      </c>
      <c r="G13" s="20" t="s">
        <v>62</v>
      </c>
    </row>
    <row r="14" spans="1:7" ht="12.75">
      <c r="A14" s="12" t="s">
        <v>15</v>
      </c>
      <c r="B14" s="9"/>
      <c r="C14" s="9"/>
      <c r="D14" s="130"/>
      <c r="E14" s="9"/>
      <c r="F14" s="9"/>
      <c r="G14" s="50"/>
    </row>
    <row r="15" spans="1:7" ht="36.75" customHeight="1">
      <c r="A15" s="12" t="s">
        <v>47</v>
      </c>
      <c r="B15" s="63">
        <v>0</v>
      </c>
      <c r="C15" s="63">
        <v>0</v>
      </c>
      <c r="D15" s="130">
        <v>100</v>
      </c>
      <c r="E15" s="9" t="s">
        <v>1</v>
      </c>
      <c r="F15" s="9">
        <v>2</v>
      </c>
      <c r="G15" s="50"/>
    </row>
    <row r="16" spans="1:7" ht="48">
      <c r="A16" s="12" t="s">
        <v>48</v>
      </c>
      <c r="B16" s="63">
        <v>0</v>
      </c>
      <c r="C16" s="63">
        <v>0</v>
      </c>
      <c r="D16" s="130">
        <v>100</v>
      </c>
      <c r="E16" s="9" t="s">
        <v>0</v>
      </c>
      <c r="F16" s="9">
        <v>2</v>
      </c>
      <c r="G16" s="50"/>
    </row>
    <row r="17" spans="1:7" ht="60">
      <c r="A17" s="12" t="s">
        <v>49</v>
      </c>
      <c r="B17" s="9">
        <v>0</v>
      </c>
      <c r="C17" s="9">
        <v>0</v>
      </c>
      <c r="D17" s="130">
        <v>100</v>
      </c>
      <c r="E17" s="9" t="s">
        <v>1</v>
      </c>
      <c r="F17" s="9">
        <v>2</v>
      </c>
      <c r="G17" s="50"/>
    </row>
    <row r="18" spans="1:7" ht="48.75" customHeight="1">
      <c r="A18" s="12" t="s">
        <v>50</v>
      </c>
      <c r="B18" s="63">
        <v>0</v>
      </c>
      <c r="C18" s="63">
        <v>0</v>
      </c>
      <c r="D18" s="130">
        <v>100</v>
      </c>
      <c r="E18" s="9" t="s">
        <v>1</v>
      </c>
      <c r="F18" s="9">
        <v>2</v>
      </c>
      <c r="G18" s="50"/>
    </row>
    <row r="19" spans="1:7" ht="36" customHeight="1">
      <c r="A19" s="12" t="s">
        <v>51</v>
      </c>
      <c r="B19" s="63">
        <v>0</v>
      </c>
      <c r="C19" s="63">
        <v>0</v>
      </c>
      <c r="D19" s="130">
        <v>100</v>
      </c>
      <c r="E19" s="9" t="s">
        <v>0</v>
      </c>
      <c r="F19" s="9">
        <v>2</v>
      </c>
      <c r="G19" s="50"/>
    </row>
    <row r="20" spans="1:7" ht="23.25" customHeight="1">
      <c r="A20" s="12" t="s">
        <v>52</v>
      </c>
      <c r="B20" s="9">
        <v>1</v>
      </c>
      <c r="C20" s="9">
        <v>1</v>
      </c>
      <c r="D20" s="130">
        <v>100</v>
      </c>
      <c r="E20" s="9" t="s">
        <v>0</v>
      </c>
      <c r="F20" s="9">
        <v>2</v>
      </c>
      <c r="G20" s="50"/>
    </row>
    <row r="21" spans="1:7" ht="22.5">
      <c r="A21" s="12" t="s">
        <v>38</v>
      </c>
      <c r="B21" s="9" t="s">
        <v>8</v>
      </c>
      <c r="C21" s="9" t="s">
        <v>8</v>
      </c>
      <c r="D21" s="130" t="s">
        <v>8</v>
      </c>
      <c r="E21" s="9" t="s">
        <v>8</v>
      </c>
      <c r="F21" s="19">
        <f>(F23+F24)/2</f>
        <v>2</v>
      </c>
      <c r="G21" s="20" t="s">
        <v>63</v>
      </c>
    </row>
    <row r="22" spans="1:7" ht="12.75">
      <c r="A22" s="12" t="s">
        <v>15</v>
      </c>
      <c r="B22" s="9"/>
      <c r="C22" s="9"/>
      <c r="D22" s="130"/>
      <c r="E22" s="9"/>
      <c r="F22" s="9"/>
      <c r="G22" s="50"/>
    </row>
    <row r="23" spans="1:7" ht="24">
      <c r="A23" s="12" t="s">
        <v>53</v>
      </c>
      <c r="B23" s="9">
        <v>21</v>
      </c>
      <c r="C23" s="9">
        <v>21</v>
      </c>
      <c r="D23" s="130">
        <f>B23/C23*100</f>
        <v>100</v>
      </c>
      <c r="E23" s="9" t="s">
        <v>1</v>
      </c>
      <c r="F23" s="9">
        <v>2</v>
      </c>
      <c r="G23" s="50"/>
    </row>
    <row r="24" spans="1:7" ht="38.25" customHeight="1">
      <c r="A24" s="12" t="s">
        <v>54</v>
      </c>
      <c r="B24" s="9" t="s">
        <v>8</v>
      </c>
      <c r="C24" s="9" t="s">
        <v>8</v>
      </c>
      <c r="D24" s="130"/>
      <c r="E24" s="9" t="s">
        <v>0</v>
      </c>
      <c r="F24" s="9">
        <v>2</v>
      </c>
      <c r="G24" s="50"/>
    </row>
    <row r="25" spans="1:7" ht="12.75">
      <c r="A25" s="12" t="s">
        <v>39</v>
      </c>
      <c r="B25" s="63">
        <v>0</v>
      </c>
      <c r="C25" s="63">
        <v>0</v>
      </c>
      <c r="D25" s="130">
        <v>100</v>
      </c>
      <c r="E25" s="9" t="s">
        <v>8</v>
      </c>
      <c r="F25" s="9" t="s">
        <v>8</v>
      </c>
      <c r="G25" s="50"/>
    </row>
    <row r="26" spans="1:7" ht="15" customHeight="1">
      <c r="A26" s="12" t="s">
        <v>40</v>
      </c>
      <c r="B26" s="51">
        <v>0.028</v>
      </c>
      <c r="C26" s="51">
        <v>0.028</v>
      </c>
      <c r="D26" s="130">
        <f>B26/C26*100</f>
        <v>100</v>
      </c>
      <c r="E26" s="9" t="s">
        <v>8</v>
      </c>
      <c r="F26" s="9" t="s">
        <v>8</v>
      </c>
      <c r="G26" s="50"/>
    </row>
    <row r="27" spans="1:7" ht="24">
      <c r="A27" s="12" t="s">
        <v>41</v>
      </c>
      <c r="B27" s="9">
        <v>0</v>
      </c>
      <c r="C27" s="9">
        <v>0</v>
      </c>
      <c r="D27" s="130">
        <v>100</v>
      </c>
      <c r="E27" s="9" t="s">
        <v>8</v>
      </c>
      <c r="F27" s="9" t="s">
        <v>8</v>
      </c>
      <c r="G27" s="50"/>
    </row>
    <row r="28" spans="1:7" ht="24">
      <c r="A28" s="12" t="s">
        <v>42</v>
      </c>
      <c r="B28" s="9"/>
      <c r="C28" s="9"/>
      <c r="D28" s="130"/>
      <c r="E28" s="9" t="s">
        <v>1</v>
      </c>
      <c r="F28" s="19">
        <f>F29/1</f>
        <v>2</v>
      </c>
      <c r="G28" s="50"/>
    </row>
    <row r="29" spans="1:7" ht="36">
      <c r="A29" s="12" t="s">
        <v>43</v>
      </c>
      <c r="B29" s="63">
        <v>0</v>
      </c>
      <c r="C29" s="63">
        <v>0</v>
      </c>
      <c r="D29" s="130">
        <v>100</v>
      </c>
      <c r="E29" s="9"/>
      <c r="F29" s="9">
        <v>2</v>
      </c>
      <c r="G29" s="50"/>
    </row>
    <row r="30" spans="1:7" ht="34.5" customHeight="1">
      <c r="A30" s="12" t="s">
        <v>44</v>
      </c>
      <c r="B30" s="9" t="s">
        <v>8</v>
      </c>
      <c r="C30" s="9" t="s">
        <v>8</v>
      </c>
      <c r="D30" s="130" t="s">
        <v>8</v>
      </c>
      <c r="E30" s="9" t="s">
        <v>8</v>
      </c>
      <c r="F30" s="19">
        <f>(F32+F33)/2</f>
        <v>2</v>
      </c>
      <c r="G30" s="20" t="s">
        <v>64</v>
      </c>
    </row>
    <row r="31" spans="1:7" ht="12.75">
      <c r="A31" s="12" t="s">
        <v>15</v>
      </c>
      <c r="B31" s="9"/>
      <c r="C31" s="9"/>
      <c r="D31" s="130"/>
      <c r="E31" s="9"/>
      <c r="F31" s="9"/>
      <c r="G31" s="50"/>
    </row>
    <row r="32" spans="1:7" ht="25.5" customHeight="1">
      <c r="A32" s="12" t="s">
        <v>55</v>
      </c>
      <c r="B32" s="9">
        <v>3</v>
      </c>
      <c r="C32" s="9">
        <v>3</v>
      </c>
      <c r="D32" s="130">
        <f>B32/C32*100</f>
        <v>100</v>
      </c>
      <c r="E32" s="9" t="s">
        <v>1</v>
      </c>
      <c r="F32" s="9">
        <v>2</v>
      </c>
      <c r="G32" s="50"/>
    </row>
    <row r="33" spans="1:7" ht="60">
      <c r="A33" s="12" t="s">
        <v>105</v>
      </c>
      <c r="B33" s="9">
        <v>0</v>
      </c>
      <c r="C33" s="9">
        <v>0</v>
      </c>
      <c r="D33" s="130">
        <v>100</v>
      </c>
      <c r="E33" s="9" t="s">
        <v>0</v>
      </c>
      <c r="F33" s="9">
        <v>2</v>
      </c>
      <c r="G33" s="50"/>
    </row>
    <row r="34" spans="1:7" ht="22.5">
      <c r="A34" s="131" t="s">
        <v>45</v>
      </c>
      <c r="B34" s="9" t="s">
        <v>8</v>
      </c>
      <c r="C34" s="9" t="s">
        <v>8</v>
      </c>
      <c r="D34" s="9" t="s">
        <v>8</v>
      </c>
      <c r="E34" s="9" t="s">
        <v>8</v>
      </c>
      <c r="F34" s="23">
        <f>(F12+F13+F21+F28+F30)/5</f>
        <v>2</v>
      </c>
      <c r="G34" s="20" t="s">
        <v>65</v>
      </c>
    </row>
    <row r="35" spans="1:6" ht="15">
      <c r="A35" s="13"/>
      <c r="B35" s="13"/>
      <c r="C35" s="13"/>
      <c r="D35" s="13"/>
      <c r="E35" s="13"/>
      <c r="F35" s="13"/>
    </row>
    <row r="36" spans="1:7" s="68" customFormat="1" ht="12">
      <c r="A36" s="64" t="s">
        <v>126</v>
      </c>
      <c r="B36" s="65" t="s">
        <v>127</v>
      </c>
      <c r="C36" s="65"/>
      <c r="D36" s="65"/>
      <c r="E36" s="64"/>
      <c r="F36" s="65"/>
      <c r="G36" s="65"/>
    </row>
    <row r="37" spans="1:5" ht="12.75">
      <c r="A37" s="16" t="s">
        <v>32</v>
      </c>
      <c r="B37" s="16" t="s">
        <v>33</v>
      </c>
      <c r="E37" s="16" t="s">
        <v>34</v>
      </c>
    </row>
    <row r="39" ht="12.75">
      <c r="A39" s="68" t="s">
        <v>139</v>
      </c>
    </row>
  </sheetData>
  <sheetProtection/>
  <mergeCells count="12">
    <mergeCell ref="C5:G5"/>
    <mergeCell ref="C6:G6"/>
    <mergeCell ref="G9:G10"/>
    <mergeCell ref="A9:A10"/>
    <mergeCell ref="B9:C9"/>
    <mergeCell ref="D9:D10"/>
    <mergeCell ref="E9:E10"/>
    <mergeCell ref="F9:F10"/>
    <mergeCell ref="C1:G1"/>
    <mergeCell ref="C2:G2"/>
    <mergeCell ref="C3:G3"/>
    <mergeCell ref="C4:G4"/>
  </mergeCells>
  <printOptions/>
  <pageMargins left="0" right="0" top="0" bottom="0" header="0.5118110236220472" footer="0.5118110236220472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W55"/>
  <sheetViews>
    <sheetView zoomScale="110" zoomScaleNormal="110" zoomScalePageLayoutView="0" workbookViewId="0" topLeftCell="A1">
      <selection activeCell="J51" sqref="J51"/>
    </sheetView>
  </sheetViews>
  <sheetFormatPr defaultColWidth="7.7109375" defaultRowHeight="98.25" customHeight="1" outlineLevelCol="1"/>
  <cols>
    <col min="1" max="1" width="36.57421875" style="0" customWidth="1"/>
    <col min="2" max="2" width="12.00390625" style="0" customWidth="1"/>
    <col min="3" max="3" width="11.421875" style="0" customWidth="1"/>
    <col min="4" max="4" width="11.7109375" style="0" customWidth="1"/>
    <col min="5" max="6" width="14.7109375" style="0" hidden="1" customWidth="1" outlineLevel="1"/>
    <col min="7" max="7" width="10.57421875" style="0" customWidth="1" collapsed="1"/>
    <col min="8" max="8" width="9.7109375" style="0" customWidth="1"/>
    <col min="9" max="9" width="10.421875" style="0" customWidth="1"/>
  </cols>
  <sheetData>
    <row r="1" spans="1:7" ht="10.5" customHeight="1">
      <c r="A1" s="44"/>
      <c r="B1" s="44"/>
      <c r="C1" s="44"/>
      <c r="D1" s="44"/>
      <c r="E1" s="44"/>
      <c r="F1" s="44"/>
      <c r="G1" s="44"/>
    </row>
    <row r="2" spans="1:101" s="71" customFormat="1" ht="15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</row>
    <row r="3" spans="1:101" s="71" customFormat="1" ht="15" customHeight="1">
      <c r="A3" s="70" t="s">
        <v>85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</row>
    <row r="4" spans="1:101" s="71" customFormat="1" ht="15" customHeight="1">
      <c r="A4" s="70" t="s">
        <v>86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</row>
    <row r="5" spans="1:101" s="71" customFormat="1" ht="15" customHeight="1">
      <c r="A5" s="72" t="s">
        <v>123</v>
      </c>
      <c r="B5" s="73"/>
      <c r="C5" s="73"/>
      <c r="D5" s="73"/>
      <c r="E5" s="73"/>
      <c r="F5" s="73"/>
      <c r="G5" s="74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5"/>
      <c r="CO5" s="73"/>
      <c r="CP5" s="73"/>
      <c r="CQ5" s="73"/>
      <c r="CR5" s="73"/>
      <c r="CS5" s="74"/>
      <c r="CT5" s="74"/>
      <c r="CU5" s="74"/>
      <c r="CV5" s="74"/>
      <c r="CW5" s="74"/>
    </row>
    <row r="6" spans="1:96" s="68" customFormat="1" ht="9.75" customHeight="1">
      <c r="A6" s="99"/>
      <c r="B6" s="160"/>
      <c r="C6" s="160"/>
      <c r="D6" s="160"/>
      <c r="E6" s="160"/>
      <c r="F6" s="160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</row>
    <row r="7" spans="1:96" s="68" customFormat="1" ht="12">
      <c r="A7" s="81" t="s">
        <v>140</v>
      </c>
      <c r="B7" s="158" t="s">
        <v>141</v>
      </c>
      <c r="C7" s="158"/>
      <c r="D7" s="158"/>
      <c r="E7" s="158"/>
      <c r="F7" s="158"/>
      <c r="G7" s="158"/>
      <c r="H7" s="158"/>
      <c r="I7" s="158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</row>
    <row r="8" spans="1:96" s="68" customFormat="1" ht="24">
      <c r="A8" s="82" t="s">
        <v>87</v>
      </c>
      <c r="B8" s="100">
        <v>2013</v>
      </c>
      <c r="C8" s="100">
        <v>2014</v>
      </c>
      <c r="D8" s="100">
        <v>2015</v>
      </c>
      <c r="E8" s="100">
        <v>2016</v>
      </c>
      <c r="F8" s="100">
        <v>2017</v>
      </c>
      <c r="G8" s="100">
        <v>2016</v>
      </c>
      <c r="H8" s="100">
        <v>2017</v>
      </c>
      <c r="I8" s="100">
        <v>2018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</row>
    <row r="9" spans="1:96" s="68" customFormat="1" ht="13.5">
      <c r="A9" s="22" t="s">
        <v>165</v>
      </c>
      <c r="B9" s="101">
        <f>'ф.2.1'!F33</f>
        <v>2</v>
      </c>
      <c r="C9" s="101">
        <f>B9</f>
        <v>2</v>
      </c>
      <c r="D9" s="101">
        <f aca="true" t="shared" si="0" ref="D9:I9">C9</f>
        <v>2</v>
      </c>
      <c r="E9" s="101">
        <f t="shared" si="0"/>
        <v>2</v>
      </c>
      <c r="F9" s="101">
        <f t="shared" si="0"/>
        <v>2</v>
      </c>
      <c r="G9" s="101">
        <f t="shared" si="0"/>
        <v>2</v>
      </c>
      <c r="H9" s="101">
        <f t="shared" si="0"/>
        <v>2</v>
      </c>
      <c r="I9" s="101">
        <f t="shared" si="0"/>
        <v>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</row>
    <row r="10" spans="1:9" s="68" customFormat="1" ht="12">
      <c r="A10" s="12" t="s">
        <v>88</v>
      </c>
      <c r="B10" s="117" t="str">
        <f>'ф.2.1'!B13</f>
        <v>14%</v>
      </c>
      <c r="C10" s="117" t="str">
        <f>B10</f>
        <v>14%</v>
      </c>
      <c r="D10" s="117" t="str">
        <f aca="true" t="shared" si="1" ref="D10:I11">C10</f>
        <v>14%</v>
      </c>
      <c r="E10" s="117" t="str">
        <f t="shared" si="1"/>
        <v>14%</v>
      </c>
      <c r="F10" s="117" t="str">
        <f t="shared" si="1"/>
        <v>14%</v>
      </c>
      <c r="G10" s="117" t="str">
        <f t="shared" si="1"/>
        <v>14%</v>
      </c>
      <c r="H10" s="117" t="str">
        <f t="shared" si="1"/>
        <v>14%</v>
      </c>
      <c r="I10" s="117" t="str">
        <f t="shared" si="1"/>
        <v>14%</v>
      </c>
    </row>
    <row r="11" spans="1:9" s="68" customFormat="1" ht="12">
      <c r="A11" s="12" t="s">
        <v>89</v>
      </c>
      <c r="B11" s="102">
        <f>'ф.2.1'!B16</f>
        <v>1</v>
      </c>
      <c r="C11" s="117">
        <f>B11</f>
        <v>1</v>
      </c>
      <c r="D11" s="117">
        <f t="shared" si="1"/>
        <v>1</v>
      </c>
      <c r="E11" s="117">
        <f t="shared" si="1"/>
        <v>1</v>
      </c>
      <c r="F11" s="117">
        <f t="shared" si="1"/>
        <v>1</v>
      </c>
      <c r="G11" s="117">
        <f t="shared" si="1"/>
        <v>1</v>
      </c>
      <c r="H11" s="117">
        <f t="shared" si="1"/>
        <v>1</v>
      </c>
      <c r="I11" s="117">
        <f t="shared" si="1"/>
        <v>1</v>
      </c>
    </row>
    <row r="12" spans="1:9" s="68" customFormat="1" ht="12">
      <c r="A12" s="12" t="s">
        <v>90</v>
      </c>
      <c r="B12" s="102">
        <f>'ф.2.1'!B17</f>
        <v>1</v>
      </c>
      <c r="C12" s="117">
        <f aca="true" t="shared" si="2" ref="C12:I12">B12</f>
        <v>1</v>
      </c>
      <c r="D12" s="117">
        <f t="shared" si="2"/>
        <v>1</v>
      </c>
      <c r="E12" s="117">
        <f t="shared" si="2"/>
        <v>1</v>
      </c>
      <c r="F12" s="117">
        <f t="shared" si="2"/>
        <v>1</v>
      </c>
      <c r="G12" s="117">
        <f t="shared" si="2"/>
        <v>1</v>
      </c>
      <c r="H12" s="117">
        <f t="shared" si="2"/>
        <v>1</v>
      </c>
      <c r="I12" s="117">
        <f t="shared" si="2"/>
        <v>1</v>
      </c>
    </row>
    <row r="13" spans="1:9" s="68" customFormat="1" ht="12">
      <c r="A13" s="12" t="s">
        <v>91</v>
      </c>
      <c r="B13" s="102">
        <f>'ф.2.1'!B18</f>
        <v>1</v>
      </c>
      <c r="C13" s="117">
        <f aca="true" t="shared" si="3" ref="C13:I13">B13</f>
        <v>1</v>
      </c>
      <c r="D13" s="117">
        <f t="shared" si="3"/>
        <v>1</v>
      </c>
      <c r="E13" s="117">
        <f t="shared" si="3"/>
        <v>1</v>
      </c>
      <c r="F13" s="117">
        <f t="shared" si="3"/>
        <v>1</v>
      </c>
      <c r="G13" s="117">
        <f t="shared" si="3"/>
        <v>1</v>
      </c>
      <c r="H13" s="117">
        <f t="shared" si="3"/>
        <v>1</v>
      </c>
      <c r="I13" s="117">
        <f t="shared" si="3"/>
        <v>1</v>
      </c>
    </row>
    <row r="14" spans="1:9" s="68" customFormat="1" ht="12">
      <c r="A14" s="12" t="s">
        <v>92</v>
      </c>
      <c r="B14" s="102">
        <f>'ф.2.1'!B19</f>
        <v>1</v>
      </c>
      <c r="C14" s="117">
        <f aca="true" t="shared" si="4" ref="C14:I15">B14</f>
        <v>1</v>
      </c>
      <c r="D14" s="117">
        <f t="shared" si="4"/>
        <v>1</v>
      </c>
      <c r="E14" s="117">
        <f t="shared" si="4"/>
        <v>1</v>
      </c>
      <c r="F14" s="117">
        <f t="shared" si="4"/>
        <v>1</v>
      </c>
      <c r="G14" s="117">
        <f t="shared" si="4"/>
        <v>1</v>
      </c>
      <c r="H14" s="117">
        <f t="shared" si="4"/>
        <v>1</v>
      </c>
      <c r="I14" s="117">
        <f t="shared" si="4"/>
        <v>1</v>
      </c>
    </row>
    <row r="15" spans="1:9" s="68" customFormat="1" ht="12">
      <c r="A15" s="12" t="s">
        <v>93</v>
      </c>
      <c r="B15" s="102">
        <f>'ф.2.1'!B22</f>
        <v>1</v>
      </c>
      <c r="C15" s="117">
        <f t="shared" si="4"/>
        <v>1</v>
      </c>
      <c r="D15" s="117">
        <f t="shared" si="4"/>
        <v>1</v>
      </c>
      <c r="E15" s="117">
        <f t="shared" si="4"/>
        <v>1</v>
      </c>
      <c r="F15" s="117">
        <f t="shared" si="4"/>
        <v>1</v>
      </c>
      <c r="G15" s="117">
        <f t="shared" si="4"/>
        <v>1</v>
      </c>
      <c r="H15" s="117">
        <f t="shared" si="4"/>
        <v>1</v>
      </c>
      <c r="I15" s="117">
        <f t="shared" si="4"/>
        <v>1</v>
      </c>
    </row>
    <row r="16" spans="1:9" s="68" customFormat="1" ht="12">
      <c r="A16" s="12" t="s">
        <v>94</v>
      </c>
      <c r="B16" s="102">
        <f>'ф.2.1'!B23</f>
        <v>0</v>
      </c>
      <c r="C16" s="117">
        <f aca="true" t="shared" si="5" ref="C16:I16">B16</f>
        <v>0</v>
      </c>
      <c r="D16" s="117">
        <f t="shared" si="5"/>
        <v>0</v>
      </c>
      <c r="E16" s="117">
        <f t="shared" si="5"/>
        <v>0</v>
      </c>
      <c r="F16" s="117">
        <f t="shared" si="5"/>
        <v>0</v>
      </c>
      <c r="G16" s="117">
        <f t="shared" si="5"/>
        <v>0</v>
      </c>
      <c r="H16" s="117">
        <f t="shared" si="5"/>
        <v>0</v>
      </c>
      <c r="I16" s="117">
        <f t="shared" si="5"/>
        <v>0</v>
      </c>
    </row>
    <row r="17" spans="1:9" s="68" customFormat="1" ht="12">
      <c r="A17" s="12" t="s">
        <v>95</v>
      </c>
      <c r="B17" s="102">
        <f>'ф.2.1'!B24</f>
        <v>0</v>
      </c>
      <c r="C17" s="117">
        <f aca="true" t="shared" si="6" ref="C17:I17">B17</f>
        <v>0</v>
      </c>
      <c r="D17" s="117">
        <f t="shared" si="6"/>
        <v>0</v>
      </c>
      <c r="E17" s="117">
        <f t="shared" si="6"/>
        <v>0</v>
      </c>
      <c r="F17" s="117">
        <f t="shared" si="6"/>
        <v>0</v>
      </c>
      <c r="G17" s="117">
        <f t="shared" si="6"/>
        <v>0</v>
      </c>
      <c r="H17" s="117">
        <f t="shared" si="6"/>
        <v>0</v>
      </c>
      <c r="I17" s="117">
        <f t="shared" si="6"/>
        <v>0</v>
      </c>
    </row>
    <row r="18" spans="1:9" s="68" customFormat="1" ht="12">
      <c r="A18" s="12" t="s">
        <v>96</v>
      </c>
      <c r="B18" s="102">
        <f>'ф.2.1'!B25</f>
        <v>1</v>
      </c>
      <c r="C18" s="117">
        <f aca="true" t="shared" si="7" ref="C18:I18">B18</f>
        <v>1</v>
      </c>
      <c r="D18" s="117">
        <f t="shared" si="7"/>
        <v>1</v>
      </c>
      <c r="E18" s="117">
        <f t="shared" si="7"/>
        <v>1</v>
      </c>
      <c r="F18" s="117">
        <f t="shared" si="7"/>
        <v>1</v>
      </c>
      <c r="G18" s="117">
        <f t="shared" si="7"/>
        <v>1</v>
      </c>
      <c r="H18" s="117">
        <f t="shared" si="7"/>
        <v>1</v>
      </c>
      <c r="I18" s="117">
        <f t="shared" si="7"/>
        <v>1</v>
      </c>
    </row>
    <row r="19" spans="1:9" s="68" customFormat="1" ht="12">
      <c r="A19" s="12" t="s">
        <v>97</v>
      </c>
      <c r="B19" s="102">
        <f>'ф.2.1'!B26</f>
        <v>1</v>
      </c>
      <c r="C19" s="117">
        <f aca="true" t="shared" si="8" ref="C19:I19">B19</f>
        <v>1</v>
      </c>
      <c r="D19" s="117">
        <f t="shared" si="8"/>
        <v>1</v>
      </c>
      <c r="E19" s="117">
        <f t="shared" si="8"/>
        <v>1</v>
      </c>
      <c r="F19" s="117">
        <f t="shared" si="8"/>
        <v>1</v>
      </c>
      <c r="G19" s="117">
        <f t="shared" si="8"/>
        <v>1</v>
      </c>
      <c r="H19" s="117">
        <f t="shared" si="8"/>
        <v>1</v>
      </c>
      <c r="I19" s="117">
        <f t="shared" si="8"/>
        <v>1</v>
      </c>
    </row>
    <row r="20" spans="1:9" s="68" customFormat="1" ht="12">
      <c r="A20" s="12" t="s">
        <v>113</v>
      </c>
      <c r="B20" s="102">
        <f>'ф.2.1'!B27</f>
        <v>0</v>
      </c>
      <c r="C20" s="117">
        <f aca="true" t="shared" si="9" ref="C20:I20">B20</f>
        <v>0</v>
      </c>
      <c r="D20" s="117">
        <f t="shared" si="9"/>
        <v>0</v>
      </c>
      <c r="E20" s="117">
        <f t="shared" si="9"/>
        <v>0</v>
      </c>
      <c r="F20" s="117">
        <f t="shared" si="9"/>
        <v>0</v>
      </c>
      <c r="G20" s="117">
        <f t="shared" si="9"/>
        <v>0</v>
      </c>
      <c r="H20" s="117">
        <f t="shared" si="9"/>
        <v>0</v>
      </c>
      <c r="I20" s="117">
        <f t="shared" si="9"/>
        <v>0</v>
      </c>
    </row>
    <row r="21" spans="1:9" s="68" customFormat="1" ht="12">
      <c r="A21" s="12" t="s">
        <v>98</v>
      </c>
      <c r="B21" s="102">
        <f>'ф.2.1'!B28</f>
        <v>0</v>
      </c>
      <c r="C21" s="102">
        <f>B21*(1-0.015)</f>
        <v>0</v>
      </c>
      <c r="D21" s="102">
        <f aca="true" t="shared" si="10" ref="D21:I21">C21*(1-0.015)</f>
        <v>0</v>
      </c>
      <c r="E21" s="102">
        <f t="shared" si="10"/>
        <v>0</v>
      </c>
      <c r="F21" s="102">
        <f t="shared" si="10"/>
        <v>0</v>
      </c>
      <c r="G21" s="102">
        <f t="shared" si="10"/>
        <v>0</v>
      </c>
      <c r="H21" s="102">
        <f t="shared" si="10"/>
        <v>0</v>
      </c>
      <c r="I21" s="102">
        <f t="shared" si="10"/>
        <v>0</v>
      </c>
    </row>
    <row r="22" spans="1:9" s="68" customFormat="1" ht="12">
      <c r="A22" s="12" t="s">
        <v>99</v>
      </c>
      <c r="B22" s="102">
        <f>'ф.2.1'!B31</f>
        <v>0</v>
      </c>
      <c r="C22" s="102">
        <f aca="true" t="shared" si="11" ref="C22:I22">B22*(1-0.015)</f>
        <v>0</v>
      </c>
      <c r="D22" s="102">
        <f t="shared" si="11"/>
        <v>0</v>
      </c>
      <c r="E22" s="102">
        <f t="shared" si="11"/>
        <v>0</v>
      </c>
      <c r="F22" s="102">
        <f t="shared" si="11"/>
        <v>0</v>
      </c>
      <c r="G22" s="102">
        <f t="shared" si="11"/>
        <v>0</v>
      </c>
      <c r="H22" s="102">
        <f t="shared" si="11"/>
        <v>0</v>
      </c>
      <c r="I22" s="102">
        <f t="shared" si="11"/>
        <v>0</v>
      </c>
    </row>
    <row r="23" spans="1:9" s="68" customFormat="1" ht="12">
      <c r="A23" s="12" t="s">
        <v>100</v>
      </c>
      <c r="B23" s="102">
        <f>'ф.2.1'!B32</f>
        <v>0</v>
      </c>
      <c r="C23" s="102">
        <f aca="true" t="shared" si="12" ref="C23:I23">B23*(1-0.015)</f>
        <v>0</v>
      </c>
      <c r="D23" s="102">
        <f t="shared" si="12"/>
        <v>0</v>
      </c>
      <c r="E23" s="102">
        <f t="shared" si="12"/>
        <v>0</v>
      </c>
      <c r="F23" s="102">
        <f t="shared" si="12"/>
        <v>0</v>
      </c>
      <c r="G23" s="102">
        <f t="shared" si="12"/>
        <v>0</v>
      </c>
      <c r="H23" s="102">
        <f t="shared" si="12"/>
        <v>0</v>
      </c>
      <c r="I23" s="102">
        <f t="shared" si="12"/>
        <v>0</v>
      </c>
    </row>
    <row r="24" spans="1:9" s="78" customFormat="1" ht="13.5">
      <c r="A24" s="22" t="s">
        <v>166</v>
      </c>
      <c r="B24" s="101">
        <f>'ф.2.2'!F22</f>
        <v>0.8</v>
      </c>
      <c r="C24" s="101">
        <f>B24</f>
        <v>0.8</v>
      </c>
      <c r="D24" s="101">
        <f aca="true" t="shared" si="13" ref="D24:I24">C24</f>
        <v>0.8</v>
      </c>
      <c r="E24" s="101">
        <f t="shared" si="13"/>
        <v>0.8</v>
      </c>
      <c r="F24" s="101">
        <f t="shared" si="13"/>
        <v>0.8</v>
      </c>
      <c r="G24" s="101">
        <f t="shared" si="13"/>
        <v>0.8</v>
      </c>
      <c r="H24" s="101">
        <f t="shared" si="13"/>
        <v>0.8</v>
      </c>
      <c r="I24" s="101">
        <f t="shared" si="13"/>
        <v>0.8</v>
      </c>
    </row>
    <row r="25" spans="1:9" s="68" customFormat="1" ht="12">
      <c r="A25" s="105" t="s">
        <v>108</v>
      </c>
      <c r="B25" s="104">
        <f>'ф.2.2'!B9</f>
        <v>40</v>
      </c>
      <c r="C25" s="104">
        <f>B25*(1-0.015)</f>
        <v>39.4</v>
      </c>
      <c r="D25" s="104">
        <f aca="true" t="shared" si="14" ref="D25:I25">C25*(1-0.015)</f>
        <v>38.809</v>
      </c>
      <c r="E25" s="104">
        <f t="shared" si="14"/>
        <v>38.226865</v>
      </c>
      <c r="F25" s="104">
        <f t="shared" si="14"/>
        <v>37.653462024999996</v>
      </c>
      <c r="G25" s="104">
        <f t="shared" si="14"/>
        <v>37.088660094625</v>
      </c>
      <c r="H25" s="104">
        <f t="shared" si="14"/>
        <v>36.532330193205624</v>
      </c>
      <c r="I25" s="104">
        <f t="shared" si="14"/>
        <v>35.98434524030754</v>
      </c>
    </row>
    <row r="26" spans="1:9" s="68" customFormat="1" ht="12">
      <c r="A26" s="105" t="s">
        <v>155</v>
      </c>
      <c r="B26" s="104">
        <f>'ф.2.2'!B11</f>
        <v>70</v>
      </c>
      <c r="C26" s="104">
        <f aca="true" t="shared" si="15" ref="C26:I26">B26*(1-0.015)</f>
        <v>68.95</v>
      </c>
      <c r="D26" s="104">
        <f t="shared" si="15"/>
        <v>67.91575</v>
      </c>
      <c r="E26" s="104">
        <f t="shared" si="15"/>
        <v>66.89701375</v>
      </c>
      <c r="F26" s="104">
        <f t="shared" si="15"/>
        <v>65.89355854375</v>
      </c>
      <c r="G26" s="104">
        <f t="shared" si="15"/>
        <v>64.90515516559375</v>
      </c>
      <c r="H26" s="104">
        <f t="shared" si="15"/>
        <v>63.931577838109845</v>
      </c>
      <c r="I26" s="104">
        <f t="shared" si="15"/>
        <v>62.9726041705382</v>
      </c>
    </row>
    <row r="27" spans="1:9" s="68" customFormat="1" ht="12">
      <c r="A27" s="105" t="s">
        <v>156</v>
      </c>
      <c r="B27" s="104">
        <f>'ф.2.2'!B12</f>
        <v>95</v>
      </c>
      <c r="C27" s="104">
        <f aca="true" t="shared" si="16" ref="C27:I27">B27*(1-0.015)</f>
        <v>93.575</v>
      </c>
      <c r="D27" s="104">
        <f t="shared" si="16"/>
        <v>92.171375</v>
      </c>
      <c r="E27" s="104">
        <f t="shared" si="16"/>
        <v>90.788804375</v>
      </c>
      <c r="F27" s="104">
        <f t="shared" si="16"/>
        <v>89.426972309375</v>
      </c>
      <c r="G27" s="104">
        <f t="shared" si="16"/>
        <v>88.08556772473437</v>
      </c>
      <c r="H27" s="104">
        <f t="shared" si="16"/>
        <v>86.76428420886336</v>
      </c>
      <c r="I27" s="104">
        <f t="shared" si="16"/>
        <v>85.4628199457304</v>
      </c>
    </row>
    <row r="28" spans="1:9" s="68" customFormat="1" ht="12">
      <c r="A28" s="105" t="s">
        <v>157</v>
      </c>
      <c r="B28" s="104">
        <f>'ф.2.2'!B13</f>
        <v>0</v>
      </c>
      <c r="C28" s="104">
        <f aca="true" t="shared" si="17" ref="C28:I28">B28*(1-0.015)</f>
        <v>0</v>
      </c>
      <c r="D28" s="104">
        <f t="shared" si="17"/>
        <v>0</v>
      </c>
      <c r="E28" s="104">
        <f t="shared" si="17"/>
        <v>0</v>
      </c>
      <c r="F28" s="104">
        <f t="shared" si="17"/>
        <v>0</v>
      </c>
      <c r="G28" s="104">
        <f t="shared" si="17"/>
        <v>0</v>
      </c>
      <c r="H28" s="104">
        <f t="shared" si="17"/>
        <v>0</v>
      </c>
      <c r="I28" s="104">
        <f t="shared" si="17"/>
        <v>0</v>
      </c>
    </row>
    <row r="29" spans="1:9" s="68" customFormat="1" ht="12">
      <c r="A29" s="105" t="s">
        <v>109</v>
      </c>
      <c r="B29" s="104">
        <f>'ф.2.2'!B15</f>
        <v>0</v>
      </c>
      <c r="C29" s="104">
        <f aca="true" t="shared" si="18" ref="C29:I29">B29*(1-0.015)</f>
        <v>0</v>
      </c>
      <c r="D29" s="104">
        <f t="shared" si="18"/>
        <v>0</v>
      </c>
      <c r="E29" s="104">
        <f t="shared" si="18"/>
        <v>0</v>
      </c>
      <c r="F29" s="104">
        <f t="shared" si="18"/>
        <v>0</v>
      </c>
      <c r="G29" s="104">
        <f t="shared" si="18"/>
        <v>0</v>
      </c>
      <c r="H29" s="104">
        <f t="shared" si="18"/>
        <v>0</v>
      </c>
      <c r="I29" s="104">
        <f t="shared" si="18"/>
        <v>0</v>
      </c>
    </row>
    <row r="30" spans="1:9" s="68" customFormat="1" ht="12">
      <c r="A30" s="105" t="s">
        <v>111</v>
      </c>
      <c r="B30" s="104">
        <f>'ф.2.2'!B18</f>
        <v>1</v>
      </c>
      <c r="C30" s="104">
        <f>B30</f>
        <v>1</v>
      </c>
      <c r="D30" s="104">
        <f aca="true" t="shared" si="19" ref="D30:I30">C30</f>
        <v>1</v>
      </c>
      <c r="E30" s="104">
        <f t="shared" si="19"/>
        <v>1</v>
      </c>
      <c r="F30" s="104">
        <f t="shared" si="19"/>
        <v>1</v>
      </c>
      <c r="G30" s="104">
        <f t="shared" si="19"/>
        <v>1</v>
      </c>
      <c r="H30" s="104">
        <f t="shared" si="19"/>
        <v>1</v>
      </c>
      <c r="I30" s="104">
        <f t="shared" si="19"/>
        <v>1</v>
      </c>
    </row>
    <row r="31" spans="1:9" s="68" customFormat="1" ht="12">
      <c r="A31" s="105" t="s">
        <v>112</v>
      </c>
      <c r="B31" s="104">
        <f>'ф.2.2'!B19</f>
        <v>0</v>
      </c>
      <c r="C31" s="104">
        <f aca="true" t="shared" si="20" ref="C31:I31">B31*(1-0.015)</f>
        <v>0</v>
      </c>
      <c r="D31" s="104">
        <f t="shared" si="20"/>
        <v>0</v>
      </c>
      <c r="E31" s="104">
        <f t="shared" si="20"/>
        <v>0</v>
      </c>
      <c r="F31" s="104">
        <f t="shared" si="20"/>
        <v>0</v>
      </c>
      <c r="G31" s="104">
        <f t="shared" si="20"/>
        <v>0</v>
      </c>
      <c r="H31" s="104">
        <f t="shared" si="20"/>
        <v>0</v>
      </c>
      <c r="I31" s="104">
        <f t="shared" si="20"/>
        <v>0</v>
      </c>
    </row>
    <row r="32" spans="1:9" s="68" customFormat="1" ht="12">
      <c r="A32" s="105" t="s">
        <v>106</v>
      </c>
      <c r="B32" s="104">
        <f>'ф.2.2'!B21</f>
        <v>0</v>
      </c>
      <c r="C32" s="104">
        <f aca="true" t="shared" si="21" ref="C32:I32">B32*(1-0.015)</f>
        <v>0</v>
      </c>
      <c r="D32" s="104">
        <f t="shared" si="21"/>
        <v>0</v>
      </c>
      <c r="E32" s="104">
        <f t="shared" si="21"/>
        <v>0</v>
      </c>
      <c r="F32" s="104">
        <f t="shared" si="21"/>
        <v>0</v>
      </c>
      <c r="G32" s="104">
        <f t="shared" si="21"/>
        <v>0</v>
      </c>
      <c r="H32" s="104">
        <f t="shared" si="21"/>
        <v>0</v>
      </c>
      <c r="I32" s="104">
        <f t="shared" si="21"/>
        <v>0</v>
      </c>
    </row>
    <row r="33" spans="1:9" s="78" customFormat="1" ht="13.5">
      <c r="A33" s="22" t="s">
        <v>167</v>
      </c>
      <c r="B33" s="101">
        <f>'ф.2.3'!F34</f>
        <v>2</v>
      </c>
      <c r="C33" s="101">
        <f aca="true" t="shared" si="22" ref="C33:I33">B33</f>
        <v>2</v>
      </c>
      <c r="D33" s="101">
        <f t="shared" si="22"/>
        <v>2</v>
      </c>
      <c r="E33" s="101">
        <f t="shared" si="22"/>
        <v>2</v>
      </c>
      <c r="F33" s="101">
        <f t="shared" si="22"/>
        <v>2</v>
      </c>
      <c r="G33" s="101">
        <f t="shared" si="22"/>
        <v>2</v>
      </c>
      <c r="H33" s="101">
        <f t="shared" si="22"/>
        <v>2</v>
      </c>
      <c r="I33" s="101">
        <f t="shared" si="22"/>
        <v>2</v>
      </c>
    </row>
    <row r="34" spans="1:9" s="68" customFormat="1" ht="12">
      <c r="A34" s="105" t="s">
        <v>164</v>
      </c>
      <c r="B34" s="106">
        <f>'ф.2.3'!B12</f>
        <v>1</v>
      </c>
      <c r="C34" s="106">
        <f>B34</f>
        <v>1</v>
      </c>
      <c r="D34" s="106">
        <f aca="true" t="shared" si="23" ref="D34:I34">C34</f>
        <v>1</v>
      </c>
      <c r="E34" s="106">
        <f t="shared" si="23"/>
        <v>1</v>
      </c>
      <c r="F34" s="106">
        <f t="shared" si="23"/>
        <v>1</v>
      </c>
      <c r="G34" s="106">
        <f t="shared" si="23"/>
        <v>1</v>
      </c>
      <c r="H34" s="106">
        <f t="shared" si="23"/>
        <v>1</v>
      </c>
      <c r="I34" s="106">
        <f t="shared" si="23"/>
        <v>1</v>
      </c>
    </row>
    <row r="35" spans="1:9" s="68" customFormat="1" ht="12">
      <c r="A35" s="105" t="s">
        <v>109</v>
      </c>
      <c r="B35" s="106">
        <f>'ф.2.3'!B15</f>
        <v>0</v>
      </c>
      <c r="C35" s="104">
        <f aca="true" t="shared" si="24" ref="C35:I35">B35*(1-0.015)</f>
        <v>0</v>
      </c>
      <c r="D35" s="104">
        <f t="shared" si="24"/>
        <v>0</v>
      </c>
      <c r="E35" s="104">
        <f t="shared" si="24"/>
        <v>0</v>
      </c>
      <c r="F35" s="104">
        <f t="shared" si="24"/>
        <v>0</v>
      </c>
      <c r="G35" s="104">
        <f t="shared" si="24"/>
        <v>0</v>
      </c>
      <c r="H35" s="104">
        <f t="shared" si="24"/>
        <v>0</v>
      </c>
      <c r="I35" s="104">
        <f t="shared" si="24"/>
        <v>0</v>
      </c>
    </row>
    <row r="36" spans="1:9" s="68" customFormat="1" ht="12">
      <c r="A36" s="105" t="s">
        <v>110</v>
      </c>
      <c r="B36" s="106">
        <f>'ф.2.3'!B16</f>
        <v>0</v>
      </c>
      <c r="C36" s="104">
        <f aca="true" t="shared" si="25" ref="C36:I36">B36*(1-0.015)</f>
        <v>0</v>
      </c>
      <c r="D36" s="104">
        <f t="shared" si="25"/>
        <v>0</v>
      </c>
      <c r="E36" s="104">
        <f t="shared" si="25"/>
        <v>0</v>
      </c>
      <c r="F36" s="104">
        <f t="shared" si="25"/>
        <v>0</v>
      </c>
      <c r="G36" s="104">
        <f t="shared" si="25"/>
        <v>0</v>
      </c>
      <c r="H36" s="104">
        <f t="shared" si="25"/>
        <v>0</v>
      </c>
      <c r="I36" s="104">
        <f t="shared" si="25"/>
        <v>0</v>
      </c>
    </row>
    <row r="37" spans="1:9" s="68" customFormat="1" ht="12">
      <c r="A37" s="105" t="s">
        <v>150</v>
      </c>
      <c r="B37" s="106">
        <f>'ф.2.3'!B17</f>
        <v>0</v>
      </c>
      <c r="C37" s="104">
        <f aca="true" t="shared" si="26" ref="C37:I37">B37*(1-0.015)</f>
        <v>0</v>
      </c>
      <c r="D37" s="104">
        <f t="shared" si="26"/>
        <v>0</v>
      </c>
      <c r="E37" s="104">
        <f t="shared" si="26"/>
        <v>0</v>
      </c>
      <c r="F37" s="104">
        <f t="shared" si="26"/>
        <v>0</v>
      </c>
      <c r="G37" s="104">
        <f t="shared" si="26"/>
        <v>0</v>
      </c>
      <c r="H37" s="104">
        <f t="shared" si="26"/>
        <v>0</v>
      </c>
      <c r="I37" s="104">
        <f t="shared" si="26"/>
        <v>0</v>
      </c>
    </row>
    <row r="38" spans="1:9" s="68" customFormat="1" ht="12">
      <c r="A38" s="105" t="s">
        <v>158</v>
      </c>
      <c r="B38" s="106">
        <f>'ф.2.3'!B18</f>
        <v>0</v>
      </c>
      <c r="C38" s="104">
        <f aca="true" t="shared" si="27" ref="C38:I38">B38*(1-0.015)</f>
        <v>0</v>
      </c>
      <c r="D38" s="104">
        <f t="shared" si="27"/>
        <v>0</v>
      </c>
      <c r="E38" s="104">
        <f t="shared" si="27"/>
        <v>0</v>
      </c>
      <c r="F38" s="104">
        <f t="shared" si="27"/>
        <v>0</v>
      </c>
      <c r="G38" s="104">
        <f t="shared" si="27"/>
        <v>0</v>
      </c>
      <c r="H38" s="104">
        <f t="shared" si="27"/>
        <v>0</v>
      </c>
      <c r="I38" s="104">
        <f t="shared" si="27"/>
        <v>0</v>
      </c>
    </row>
    <row r="39" spans="1:9" s="68" customFormat="1" ht="12">
      <c r="A39" s="105" t="s">
        <v>159</v>
      </c>
      <c r="B39" s="106">
        <f>'ф.2.3'!B19</f>
        <v>0</v>
      </c>
      <c r="C39" s="104">
        <f aca="true" t="shared" si="28" ref="C39:I39">B39*(1-0.015)</f>
        <v>0</v>
      </c>
      <c r="D39" s="104">
        <f t="shared" si="28"/>
        <v>0</v>
      </c>
      <c r="E39" s="104">
        <f t="shared" si="28"/>
        <v>0</v>
      </c>
      <c r="F39" s="104">
        <f t="shared" si="28"/>
        <v>0</v>
      </c>
      <c r="G39" s="104">
        <f t="shared" si="28"/>
        <v>0</v>
      </c>
      <c r="H39" s="104">
        <f t="shared" si="28"/>
        <v>0</v>
      </c>
      <c r="I39" s="104">
        <f t="shared" si="28"/>
        <v>0</v>
      </c>
    </row>
    <row r="40" spans="1:9" s="68" customFormat="1" ht="12">
      <c r="A40" s="105" t="s">
        <v>160</v>
      </c>
      <c r="B40" s="104">
        <f>'ф.2.3'!B20</f>
        <v>1</v>
      </c>
      <c r="C40" s="104">
        <f aca="true" t="shared" si="29" ref="C40:I40">B40*(1-0.015)</f>
        <v>0.985</v>
      </c>
      <c r="D40" s="104">
        <f t="shared" si="29"/>
        <v>0.970225</v>
      </c>
      <c r="E40" s="104">
        <f t="shared" si="29"/>
        <v>0.955671625</v>
      </c>
      <c r="F40" s="104">
        <f t="shared" si="29"/>
        <v>0.941336550625</v>
      </c>
      <c r="G40" s="104">
        <f t="shared" si="29"/>
        <v>0.927216502365625</v>
      </c>
      <c r="H40" s="104">
        <f t="shared" si="29"/>
        <v>0.9133082548301407</v>
      </c>
      <c r="I40" s="104">
        <f t="shared" si="29"/>
        <v>0.8996086310076885</v>
      </c>
    </row>
    <row r="41" spans="1:9" s="68" customFormat="1" ht="12">
      <c r="A41" s="105" t="s">
        <v>111</v>
      </c>
      <c r="B41" s="106">
        <f>'ф.2.3'!B23</f>
        <v>21</v>
      </c>
      <c r="C41" s="104">
        <f aca="true" t="shared" si="30" ref="C41:I41">B41*(1-0.015)</f>
        <v>20.685</v>
      </c>
      <c r="D41" s="104">
        <f t="shared" si="30"/>
        <v>20.374724999999998</v>
      </c>
      <c r="E41" s="104">
        <f t="shared" si="30"/>
        <v>20.069104125</v>
      </c>
      <c r="F41" s="104">
        <f t="shared" si="30"/>
        <v>19.768067563124998</v>
      </c>
      <c r="G41" s="104">
        <f t="shared" si="30"/>
        <v>19.471546549678123</v>
      </c>
      <c r="H41" s="104">
        <f t="shared" si="30"/>
        <v>19.17947335143295</v>
      </c>
      <c r="I41" s="104">
        <f t="shared" si="30"/>
        <v>18.891781251161454</v>
      </c>
    </row>
    <row r="42" spans="1:9" s="68" customFormat="1" ht="12">
      <c r="A42" s="105" t="s">
        <v>161</v>
      </c>
      <c r="B42" s="106">
        <f>'ф.2.3'!B25</f>
        <v>0</v>
      </c>
      <c r="C42" s="104">
        <f aca="true" t="shared" si="31" ref="C42:I42">B42*(1-0.015)</f>
        <v>0</v>
      </c>
      <c r="D42" s="104">
        <f t="shared" si="31"/>
        <v>0</v>
      </c>
      <c r="E42" s="104">
        <f t="shared" si="31"/>
        <v>0</v>
      </c>
      <c r="F42" s="104">
        <f t="shared" si="31"/>
        <v>0</v>
      </c>
      <c r="G42" s="104">
        <f t="shared" si="31"/>
        <v>0</v>
      </c>
      <c r="H42" s="104">
        <f t="shared" si="31"/>
        <v>0</v>
      </c>
      <c r="I42" s="104">
        <f t="shared" si="31"/>
        <v>0</v>
      </c>
    </row>
    <row r="43" spans="1:9" s="68" customFormat="1" ht="12">
      <c r="A43" s="105" t="s">
        <v>162</v>
      </c>
      <c r="B43" s="106">
        <f>'ф.2.3'!B26</f>
        <v>0.028</v>
      </c>
      <c r="C43" s="103">
        <f aca="true" t="shared" si="32" ref="C43:I43">B43*(1-0.015)</f>
        <v>0.02758</v>
      </c>
      <c r="D43" s="103">
        <f t="shared" si="32"/>
        <v>0.0271663</v>
      </c>
      <c r="E43" s="103">
        <f t="shared" si="32"/>
        <v>0.0267588055</v>
      </c>
      <c r="F43" s="103">
        <f t="shared" si="32"/>
        <v>0.0263574234175</v>
      </c>
      <c r="G43" s="103">
        <f t="shared" si="32"/>
        <v>0.0259620620662375</v>
      </c>
      <c r="H43" s="103">
        <f t="shared" si="32"/>
        <v>0.025572631135243936</v>
      </c>
      <c r="I43" s="103">
        <f t="shared" si="32"/>
        <v>0.025189041668215277</v>
      </c>
    </row>
    <row r="44" spans="1:9" s="68" customFormat="1" ht="12">
      <c r="A44" s="105" t="s">
        <v>163</v>
      </c>
      <c r="B44" s="106">
        <f>'ф.2.3'!B27</f>
        <v>0</v>
      </c>
      <c r="C44" s="104">
        <f aca="true" t="shared" si="33" ref="C44:I44">B44*(1-0.015)</f>
        <v>0</v>
      </c>
      <c r="D44" s="104">
        <f t="shared" si="33"/>
        <v>0</v>
      </c>
      <c r="E44" s="104">
        <f t="shared" si="33"/>
        <v>0</v>
      </c>
      <c r="F44" s="104">
        <f t="shared" si="33"/>
        <v>0</v>
      </c>
      <c r="G44" s="104">
        <f t="shared" si="33"/>
        <v>0</v>
      </c>
      <c r="H44" s="104">
        <f t="shared" si="33"/>
        <v>0</v>
      </c>
      <c r="I44" s="104">
        <f t="shared" si="33"/>
        <v>0</v>
      </c>
    </row>
    <row r="45" spans="1:9" s="68" customFormat="1" ht="12">
      <c r="A45" s="105" t="s">
        <v>106</v>
      </c>
      <c r="B45" s="106">
        <f>'ф.2.3'!B29</f>
        <v>0</v>
      </c>
      <c r="C45" s="104">
        <f aca="true" t="shared" si="34" ref="C45:I45">B45*(1-0.015)</f>
        <v>0</v>
      </c>
      <c r="D45" s="104">
        <f t="shared" si="34"/>
        <v>0</v>
      </c>
      <c r="E45" s="104">
        <f t="shared" si="34"/>
        <v>0</v>
      </c>
      <c r="F45" s="104">
        <f t="shared" si="34"/>
        <v>0</v>
      </c>
      <c r="G45" s="104">
        <f t="shared" si="34"/>
        <v>0</v>
      </c>
      <c r="H45" s="104">
        <f t="shared" si="34"/>
        <v>0</v>
      </c>
      <c r="I45" s="104">
        <f t="shared" si="34"/>
        <v>0</v>
      </c>
    </row>
    <row r="46" spans="1:9" s="68" customFormat="1" ht="12">
      <c r="A46" s="105" t="s">
        <v>107</v>
      </c>
      <c r="B46" s="106">
        <f>'ф.2.3'!B32</f>
        <v>3</v>
      </c>
      <c r="C46" s="104">
        <f aca="true" t="shared" si="35" ref="C46:I46">B46*(1-0.015)</f>
        <v>2.955</v>
      </c>
      <c r="D46" s="104">
        <f t="shared" si="35"/>
        <v>2.910675</v>
      </c>
      <c r="E46" s="104">
        <f t="shared" si="35"/>
        <v>2.8670148749999997</v>
      </c>
      <c r="F46" s="104">
        <f t="shared" si="35"/>
        <v>2.8240096518749995</v>
      </c>
      <c r="G46" s="104">
        <f t="shared" si="35"/>
        <v>2.7816495070968745</v>
      </c>
      <c r="H46" s="104">
        <f t="shared" si="35"/>
        <v>2.7399247644904214</v>
      </c>
      <c r="I46" s="104">
        <f t="shared" si="35"/>
        <v>2.698825893023065</v>
      </c>
    </row>
    <row r="47" spans="1:9" s="68" customFormat="1" ht="12">
      <c r="A47" s="105" t="s">
        <v>114</v>
      </c>
      <c r="B47" s="106">
        <f>'ф.2.3'!B33</f>
        <v>0</v>
      </c>
      <c r="C47" s="104">
        <f aca="true" t="shared" si="36" ref="C47:I47">B47*(1-0.015)</f>
        <v>0</v>
      </c>
      <c r="D47" s="104">
        <f t="shared" si="36"/>
        <v>0</v>
      </c>
      <c r="E47" s="104">
        <f t="shared" si="36"/>
        <v>0</v>
      </c>
      <c r="F47" s="104">
        <f t="shared" si="36"/>
        <v>0</v>
      </c>
      <c r="G47" s="104">
        <f t="shared" si="36"/>
        <v>0</v>
      </c>
      <c r="H47" s="104">
        <f t="shared" si="36"/>
        <v>0</v>
      </c>
      <c r="I47" s="104">
        <f t="shared" si="36"/>
        <v>0</v>
      </c>
    </row>
    <row r="48" spans="1:9" s="78" customFormat="1" ht="40.5" customHeight="1">
      <c r="A48" s="131" t="s">
        <v>199</v>
      </c>
      <c r="B48" s="135">
        <f>0.1*B9+0.7*B24+0.2*B33</f>
        <v>1.1600000000000001</v>
      </c>
      <c r="C48" s="135">
        <f>0.1*C9+0.7*C24+0.2*C33</f>
        <v>1.1600000000000001</v>
      </c>
      <c r="D48" s="135">
        <f aca="true" t="shared" si="37" ref="D48:I48">0.1*D9+0.7*D24+0.2*D33</f>
        <v>1.1600000000000001</v>
      </c>
      <c r="E48" s="135">
        <f t="shared" si="37"/>
        <v>1.1600000000000001</v>
      </c>
      <c r="F48" s="135">
        <f t="shared" si="37"/>
        <v>1.1600000000000001</v>
      </c>
      <c r="G48" s="135">
        <f t="shared" si="37"/>
        <v>1.1600000000000001</v>
      </c>
      <c r="H48" s="135">
        <f t="shared" si="37"/>
        <v>1.1600000000000001</v>
      </c>
      <c r="I48" s="135">
        <f t="shared" si="37"/>
        <v>1.1600000000000001</v>
      </c>
    </row>
    <row r="49" spans="1:7" ht="24" customHeight="1">
      <c r="A49" s="161" t="s">
        <v>101</v>
      </c>
      <c r="B49" s="161"/>
      <c r="C49" s="161"/>
      <c r="D49" s="161"/>
      <c r="E49" s="52"/>
      <c r="F49" s="52"/>
      <c r="G49" s="45"/>
    </row>
    <row r="50" spans="1:7" ht="25.5" customHeight="1">
      <c r="A50" s="159" t="s">
        <v>102</v>
      </c>
      <c r="B50" s="159"/>
      <c r="C50" s="159"/>
      <c r="D50" s="159"/>
      <c r="E50" s="53"/>
      <c r="F50" s="53"/>
      <c r="G50" s="45"/>
    </row>
    <row r="51" spans="1:7" ht="19.5" customHeight="1">
      <c r="A51" s="42"/>
      <c r="B51" s="43"/>
      <c r="C51" s="43"/>
      <c r="D51" s="43"/>
      <c r="E51" s="43"/>
      <c r="F51" s="43"/>
      <c r="G51" s="45"/>
    </row>
    <row r="52" spans="1:8" s="68" customFormat="1" ht="12">
      <c r="A52" s="64" t="s">
        <v>126</v>
      </c>
      <c r="B52" s="65" t="s">
        <v>127</v>
      </c>
      <c r="C52" s="65"/>
      <c r="D52" s="65"/>
      <c r="E52" s="64"/>
      <c r="F52" s="65"/>
      <c r="G52" s="65"/>
      <c r="H52" s="65"/>
    </row>
    <row r="53" spans="1:7" ht="41.25" customHeight="1">
      <c r="A53" s="16" t="s">
        <v>32</v>
      </c>
      <c r="B53" s="16" t="s">
        <v>33</v>
      </c>
      <c r="C53" s="2"/>
      <c r="D53" s="2"/>
      <c r="E53" s="16" t="s">
        <v>34</v>
      </c>
      <c r="F53" s="46"/>
      <c r="G53" s="46"/>
    </row>
    <row r="54" spans="1:7" ht="18" customHeight="1">
      <c r="A54" s="46"/>
      <c r="B54" s="46"/>
      <c r="C54" s="46"/>
      <c r="D54" s="46"/>
      <c r="E54" s="46"/>
      <c r="F54" s="46"/>
      <c r="G54" s="46"/>
    </row>
    <row r="55" spans="1:7" ht="98.25" customHeight="1">
      <c r="A55" s="46"/>
      <c r="B55" s="46"/>
      <c r="C55" s="46"/>
      <c r="D55" s="46"/>
      <c r="E55" s="46"/>
      <c r="F55" s="46"/>
      <c r="G55" s="46"/>
    </row>
  </sheetData>
  <sheetProtection/>
  <mergeCells count="4">
    <mergeCell ref="B7:I7"/>
    <mergeCell ref="A50:D50"/>
    <mergeCell ref="B6:F6"/>
    <mergeCell ref="A49:D49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B10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1.7109375" style="68" customWidth="1"/>
    <col min="2" max="2" width="18.140625" style="68" customWidth="1"/>
    <col min="3" max="16384" width="9.140625" style="68" customWidth="1"/>
  </cols>
  <sheetData>
    <row r="2" s="78" customFormat="1" ht="12">
      <c r="A2" s="77" t="s">
        <v>142</v>
      </c>
    </row>
    <row r="3" s="78" customFormat="1" ht="15.75" customHeight="1">
      <c r="A3" s="77" t="s">
        <v>143</v>
      </c>
    </row>
    <row r="5" spans="1:2" ht="12.75">
      <c r="A5" s="80" t="s">
        <v>140</v>
      </c>
      <c r="B5" s="80" t="s">
        <v>4</v>
      </c>
    </row>
    <row r="6" spans="1:2" ht="12.75">
      <c r="A6" s="80">
        <v>1</v>
      </c>
      <c r="B6" s="80">
        <v>2</v>
      </c>
    </row>
    <row r="7" spans="1:2" s="85" customFormat="1" ht="52.5" customHeight="1">
      <c r="A7" s="84" t="s">
        <v>183</v>
      </c>
      <c r="B7" s="81">
        <v>1</v>
      </c>
    </row>
    <row r="8" spans="1:2" ht="64.5" customHeight="1">
      <c r="A8" s="79" t="s">
        <v>184</v>
      </c>
      <c r="B8" s="1">
        <v>0</v>
      </c>
    </row>
    <row r="9" spans="1:2" ht="21.75" customHeight="1">
      <c r="A9" s="118" t="s">
        <v>182</v>
      </c>
      <c r="B9" s="1">
        <f>MAX(1,B7-B8)</f>
        <v>1</v>
      </c>
    </row>
    <row r="10" spans="1:2" ht="23.25" customHeight="1">
      <c r="A10" s="79" t="s">
        <v>185</v>
      </c>
      <c r="B10" s="125">
        <f>B7/B9</f>
        <v>1</v>
      </c>
    </row>
  </sheetData>
  <sheetProtection/>
  <printOptions/>
  <pageMargins left="0.35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ШпыркаЕ</cp:lastModifiedBy>
  <cp:lastPrinted>2014-06-03T10:32:51Z</cp:lastPrinted>
  <dcterms:created xsi:type="dcterms:W3CDTF">1996-10-08T23:32:33Z</dcterms:created>
  <dcterms:modified xsi:type="dcterms:W3CDTF">2014-06-03T10:33:29Z</dcterms:modified>
  <cp:category/>
  <cp:version/>
  <cp:contentType/>
  <cp:contentStatus/>
</cp:coreProperties>
</file>