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<sst xmlns="http://schemas.openxmlformats.org/spreadsheetml/2006/main" count="162" uniqueCount="102">
  <si>
    <t>Наименование сетевой организации</t>
  </si>
  <si>
    <t xml:space="preserve">ООО "Камышинский завод слесарно-монтажного инструмента" </t>
  </si>
  <si>
    <t>метод долгосрочной индексации</t>
  </si>
  <si>
    <t>0. Расчет коэффициента индексации</t>
  </si>
  <si>
    <t>Ед. изм.</t>
  </si>
  <si>
    <t>2013 утв.</t>
  </si>
  <si>
    <t>2013 расчет</t>
  </si>
  <si>
    <t>инфляция</t>
  </si>
  <si>
    <t>%</t>
  </si>
  <si>
    <t>индекс эффективности операционных расходов</t>
  </si>
  <si>
    <t>количество активов</t>
  </si>
  <si>
    <t>у.е.</t>
  </si>
  <si>
    <t>индекс изменения количества активов</t>
  </si>
  <si>
    <t>коэффициент эластичности затрат по росту активов</t>
  </si>
  <si>
    <t>итого коэффициент индексации</t>
  </si>
  <si>
    <t>1. Расчет подконтрольных расходов</t>
  </si>
  <si>
    <t>Показатели</t>
  </si>
  <si>
    <t>1.1.</t>
  </si>
  <si>
    <t>Материальные затраты</t>
  </si>
  <si>
    <t>тыс.руб.</t>
  </si>
  <si>
    <t>1.1.1.</t>
  </si>
  <si>
    <t>Сырье, материалы, запасные части, инструмент, топливо</t>
  </si>
  <si>
    <t>1.1.2.</t>
  </si>
  <si>
    <t xml:space="preserve">Работы и услуги производственного характера </t>
  </si>
  <si>
    <t>1.2.</t>
  </si>
  <si>
    <t>Расходы на оплату труда</t>
  </si>
  <si>
    <t>1.3.</t>
  </si>
  <si>
    <t>Прочие расходы, всего, в том числе:</t>
  </si>
  <si>
    <t>1.3.1.</t>
  </si>
  <si>
    <t>Ремонт основных фондов</t>
  </si>
  <si>
    <t>1.3.2.</t>
  </si>
  <si>
    <t>Оплата работ и услуг сторонних организаций</t>
  </si>
  <si>
    <t>Расходы на 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</si>
  <si>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</si>
  <si>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</si>
  <si>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 xml:space="preserve">Расходы на аудиторские и консультационные услуги </t>
  </si>
  <si>
    <t>Транспортные услуги</t>
  </si>
  <si>
    <t>Прочие услуги сторонних организаций</t>
  </si>
  <si>
    <t>1.3.3.</t>
  </si>
  <si>
    <t>Расходы на командировки и представительские</t>
  </si>
  <si>
    <t>1.3.4.</t>
  </si>
  <si>
    <t>Расходы на подготовку кадров</t>
  </si>
  <si>
    <t>1.3.5.</t>
  </si>
  <si>
    <t>Расходы на обеспечение нормальных условий труда и мер по технике безопасности</t>
  </si>
  <si>
    <t>1.3.6.</t>
  </si>
  <si>
    <t>Расходы на страхование</t>
  </si>
  <si>
    <t>1.3.7.</t>
  </si>
  <si>
    <t>Проценты по кредитам банков</t>
  </si>
  <si>
    <t>1.3.8.</t>
  </si>
  <si>
    <t>Расходы социального характера из прибыли</t>
  </si>
  <si>
    <t>1.3.9.</t>
  </si>
  <si>
    <t>Другие прочие расходы</t>
  </si>
  <si>
    <t>ИТОГО подконтрольные расходы</t>
  </si>
  <si>
    <t>рост</t>
  </si>
  <si>
    <t>2. Расчет неподконтрольных расходов</t>
  </si>
  <si>
    <t>2.1.</t>
  </si>
  <si>
    <t>Оплата услуг ОАО "ФСК ЕЭС"</t>
  </si>
  <si>
    <t>2.2.</t>
  </si>
  <si>
    <t>Электроэнергия на хоз. нужды</t>
  </si>
  <si>
    <t>2.3.</t>
  </si>
  <si>
    <t>Теплоэнергия</t>
  </si>
  <si>
    <t>2.4.</t>
  </si>
  <si>
    <t>Плата за аренду имущества и лизинг</t>
  </si>
  <si>
    <t>2.5.</t>
  </si>
  <si>
    <t>Налоги, всего, в том числе:</t>
  </si>
  <si>
    <t>2.5.1.</t>
  </si>
  <si>
    <t>плата за землю</t>
  </si>
  <si>
    <t>2.5.2.</t>
  </si>
  <si>
    <t>Налог на имущество</t>
  </si>
  <si>
    <t>2.5.3.</t>
  </si>
  <si>
    <t>Прочие налоги и сборы</t>
  </si>
  <si>
    <t>2.6.</t>
  </si>
  <si>
    <t>Отчисления на социальные нужды (ЕСН)</t>
  </si>
  <si>
    <t>2.7.</t>
  </si>
  <si>
    <t>Амортизация</t>
  </si>
  <si>
    <t>2.8.</t>
  </si>
  <si>
    <t>Прибыль на развитие</t>
  </si>
  <si>
    <t>2.9.</t>
  </si>
  <si>
    <t>Дивиденды</t>
  </si>
  <si>
    <t>2.10.</t>
  </si>
  <si>
    <t>Прочие неподконтрольные расходы</t>
  </si>
  <si>
    <t>2.11.</t>
  </si>
  <si>
    <t>Налог на прибыль</t>
  </si>
  <si>
    <t>2.12.</t>
  </si>
  <si>
    <t>Выпадающие доходы по ТПП</t>
  </si>
  <si>
    <t>ИТОГО неподконтрольных расходов</t>
  </si>
  <si>
    <t>3. Результаты деятельности, учитываемые в базовом году долгосрочного периода</t>
  </si>
  <si>
    <t>3.1.</t>
  </si>
  <si>
    <t>Выпадающие доходы от покупки потерь электроэнергии от трансляции нерегулируемой цены оптового рынка</t>
  </si>
  <si>
    <t>3.2.</t>
  </si>
  <si>
    <t xml:space="preserve"> Недополученные средства от снижения полезного отпуска</t>
  </si>
  <si>
    <t>3.3.</t>
  </si>
  <si>
    <t>Излишне полученные средства</t>
  </si>
  <si>
    <t>ИТОГО расходов учитываемых в базовом году</t>
  </si>
  <si>
    <t>НВВ</t>
  </si>
  <si>
    <t>4. Покупка электроэнергии в целях компенсации потерь</t>
  </si>
  <si>
    <r>
      <t>НВВ всего (</t>
    </r>
    <r>
      <rPr>
        <sz val="9"/>
        <rFont val="Times New Roman"/>
        <family val="1"/>
      </rPr>
      <t>с потерями</t>
    </r>
    <r>
      <rPr>
        <b/>
        <sz val="9"/>
        <rFont val="Times New Roman"/>
        <family val="1"/>
      </rPr>
      <t>)</t>
    </r>
  </si>
  <si>
    <t>5. Расчет тарифов</t>
  </si>
  <si>
    <t>Полезный отпуск из сети РСК</t>
  </si>
  <si>
    <t>млн.кВт.ч.</t>
  </si>
  <si>
    <t>Тариф на передачу</t>
  </si>
  <si>
    <t>коп/кВт.ч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</si>
</sst>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%"/>
    <numFmt numFmtId="182" formatCode="0.000%"/>
    <numFmt numFmtId="183" formatCode="0.0000"/>
    <numFmt numFmtId="184" formatCode="#,##0.0"/>
    <numFmt numFmtId="185" formatCode="#,##0_);[Red]\(#,##0\)"/>
    <numFmt numFmtId="186" formatCode="0.000"/>
    <numFmt numFmtId="187" formatCode="0.0"/>
    <numFmt numFmtId="188" formatCode="#,##0.0000"/>
    <numFmt numFmtId="189" formatCode="#,##0.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indexed="2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name val="Tahoma"/>
      <family val="2"/>
    </font>
    <font>
      <sz val="9"/>
      <color indexed="8"/>
      <name val="Times New Roman"/>
      <family val="1"/>
    </font>
    <font>
      <b/>
      <sz val="14"/>
      <name val="Franklin Gothic Medium"/>
      <family val="2"/>
    </font>
    <font>
      <sz val="8"/>
      <color indexed="8"/>
      <name val="Times New Roman"/>
      <family val="1"/>
    </font>
    <font>
      <sz val="9"/>
      <color indexed="17"/>
      <name val="Times New Roman"/>
      <family val="1"/>
    </font>
    <font>
      <sz val="9"/>
      <color indexed="20"/>
      <name val="Times New Roman"/>
      <family val="1"/>
    </font>
    <font>
      <sz val="9"/>
      <color indexed="12"/>
      <name val="Times New Roman"/>
      <family val="1"/>
    </font>
    <font>
      <sz val="10"/>
      <name val="Arial Cyr"/>
      <family val="0"/>
    </font>
    <font>
      <b/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name val="Tahoma"/>
      <family val="2"/>
    </font>
    <font>
      <sz val="9"/>
      <color indexed="49"/>
      <name val="Times New Roman"/>
      <family val="1"/>
    </font>
    <font>
      <sz val="9"/>
      <color indexed="21"/>
      <name val="Times New Roman"/>
      <family val="1"/>
    </font>
    <font>
      <b/>
      <sz val="9"/>
      <color indexed="10"/>
      <name val="Times New Roman"/>
      <family val="1"/>
    </font>
    <font>
      <sz val="9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49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11" fillId="0" borderId="1" applyBorder="0">
      <alignment horizontal="center" vertical="center" wrapText="1"/>
      <protection/>
    </xf>
    <xf numFmtId="180" fontId="3" fillId="0" borderId="0">
      <alignment vertical="top"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185" fontId="3" fillId="0" borderId="0">
      <alignment vertical="top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21" fillId="2" borderId="0" applyBorder="0">
      <alignment horizontal="right"/>
      <protection/>
    </xf>
    <xf numFmtId="4" fontId="21" fillId="2" borderId="0" applyBorder="0">
      <alignment horizontal="right"/>
      <protection/>
    </xf>
  </cellStyleXfs>
  <cellXfs count="1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19" applyNumberFormat="1" applyFont="1" applyFill="1" applyAlignment="1">
      <alignment/>
      <protection/>
    </xf>
    <xf numFmtId="0" fontId="2" fillId="0" borderId="0" xfId="19" applyNumberFormat="1" applyFont="1" applyFill="1" applyAlignment="1">
      <alignment/>
      <protection/>
    </xf>
    <xf numFmtId="49" fontId="4" fillId="0" borderId="0" xfId="19" applyNumberFormat="1" applyFont="1" applyFill="1" applyAlignment="1">
      <alignment horizontal="centerContinuous"/>
      <protection/>
    </xf>
    <xf numFmtId="0" fontId="4" fillId="0" borderId="0" xfId="19" applyNumberFormat="1" applyFont="1" applyFill="1" applyAlignment="1">
      <alignment/>
      <protection/>
    </xf>
    <xf numFmtId="0" fontId="5" fillId="0" borderId="0" xfId="19" applyNumberFormat="1" applyFont="1" applyFill="1" applyAlignment="1">
      <alignment/>
      <protection/>
    </xf>
    <xf numFmtId="0" fontId="6" fillId="0" borderId="0" xfId="19" applyNumberFormat="1" applyFont="1" applyFill="1" applyAlignment="1">
      <alignment/>
      <protection/>
    </xf>
    <xf numFmtId="0" fontId="7" fillId="0" borderId="0" xfId="19" applyNumberFormat="1" applyFont="1" applyFill="1" applyAlignment="1">
      <alignment horizontal="center"/>
      <protection/>
    </xf>
    <xf numFmtId="0" fontId="8" fillId="0" borderId="2" xfId="19" applyNumberFormat="1" applyFont="1" applyFill="1" applyBorder="1" applyAlignment="1">
      <alignment vertical="center"/>
      <protection/>
    </xf>
    <xf numFmtId="0" fontId="8" fillId="0" borderId="3" xfId="19" applyNumberFormat="1" applyFont="1" applyFill="1" applyBorder="1" applyAlignment="1">
      <alignment vertical="center"/>
      <protection/>
    </xf>
    <xf numFmtId="0" fontId="9" fillId="0" borderId="4" xfId="19" applyNumberFormat="1" applyFont="1" applyFill="1" applyBorder="1" applyAlignment="1">
      <alignment/>
      <protection/>
    </xf>
    <xf numFmtId="0" fontId="8" fillId="0" borderId="4" xfId="19" applyNumberFormat="1" applyFont="1" applyFill="1" applyBorder="1" applyAlignment="1">
      <alignment horizontal="left"/>
      <protection/>
    </xf>
    <xf numFmtId="0" fontId="10" fillId="0" borderId="4" xfId="18" applyFont="1" applyFill="1" applyBorder="1" applyAlignment="1">
      <alignment horizontal="center" vertical="center" wrapText="1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49" fontId="12" fillId="0" borderId="4" xfId="17" applyNumberFormat="1" applyFont="1" applyFill="1" applyBorder="1" applyAlignment="1">
      <alignment horizontal="left" vertical="center" wrapText="1"/>
      <protection/>
    </xf>
    <xf numFmtId="0" fontId="14" fillId="0" borderId="4" xfId="19" applyNumberFormat="1" applyFont="1" applyFill="1" applyBorder="1" applyAlignment="1">
      <alignment horizontal="center" vertical="center"/>
      <protection/>
    </xf>
    <xf numFmtId="181" fontId="15" fillId="0" borderId="4" xfId="19" applyNumberFormat="1" applyFont="1" applyFill="1" applyBorder="1" applyAlignment="1" applyProtection="1">
      <alignment horizontal="right" vertical="center"/>
      <protection locked="0"/>
    </xf>
    <xf numFmtId="181" fontId="9" fillId="0" borderId="4" xfId="19" applyNumberFormat="1" applyFont="1" applyFill="1" applyBorder="1" applyAlignment="1" applyProtection="1">
      <alignment horizontal="right" vertical="center"/>
      <protection locked="0"/>
    </xf>
    <xf numFmtId="181" fontId="16" fillId="0" borderId="4" xfId="19" applyNumberFormat="1" applyFont="1" applyFill="1" applyBorder="1" applyAlignment="1" applyProtection="1">
      <alignment horizontal="right" vertical="center"/>
      <protection locked="0"/>
    </xf>
    <xf numFmtId="2" fontId="9" fillId="0" borderId="4" xfId="19" applyNumberFormat="1" applyFont="1" applyFill="1" applyBorder="1" applyAlignment="1" applyProtection="1">
      <alignment horizontal="right" vertical="center"/>
      <protection locked="0"/>
    </xf>
    <xf numFmtId="0" fontId="12" fillId="0" borderId="4" xfId="19" applyNumberFormat="1" applyFont="1" applyFill="1" applyBorder="1" applyAlignment="1" applyProtection="1">
      <alignment horizontal="right" vertical="center"/>
      <protection locked="0"/>
    </xf>
    <xf numFmtId="182" fontId="17" fillId="0" borderId="4" xfId="21" applyNumberFormat="1" applyFont="1" applyFill="1" applyBorder="1" applyAlignment="1">
      <alignment horizontal="right" vertical="center"/>
    </xf>
    <xf numFmtId="0" fontId="12" fillId="0" borderId="4" xfId="19" applyNumberFormat="1" applyFont="1" applyFill="1" applyBorder="1" applyAlignment="1">
      <alignment horizontal="left" vertical="center"/>
      <protection/>
    </xf>
    <xf numFmtId="0" fontId="14" fillId="0" borderId="4" xfId="19" applyNumberFormat="1" applyFont="1" applyFill="1" applyBorder="1" applyAlignment="1">
      <alignment horizontal="center" vertical="center" wrapText="1"/>
      <protection/>
    </xf>
    <xf numFmtId="0" fontId="12" fillId="0" borderId="4" xfId="19" applyNumberFormat="1" applyFont="1" applyFill="1" applyBorder="1" applyAlignment="1" applyProtection="1">
      <alignment horizontal="right" vertical="center" wrapText="1"/>
      <protection locked="0"/>
    </xf>
    <xf numFmtId="181" fontId="12" fillId="0" borderId="4" xfId="21" applyNumberFormat="1" applyFont="1" applyFill="1" applyBorder="1" applyAlignment="1" applyProtection="1">
      <alignment horizontal="right" vertical="center" wrapText="1"/>
      <protection locked="0"/>
    </xf>
    <xf numFmtId="0" fontId="19" fillId="0" borderId="4" xfId="19" applyNumberFormat="1" applyFont="1" applyFill="1" applyBorder="1" applyAlignment="1">
      <alignment horizontal="left" vertical="center"/>
      <protection/>
    </xf>
    <xf numFmtId="0" fontId="14" fillId="0" borderId="4" xfId="19" applyNumberFormat="1" applyFont="1" applyFill="1" applyBorder="1" applyAlignment="1">
      <alignment horizontal="left" vertical="center" wrapText="1"/>
      <protection/>
    </xf>
    <xf numFmtId="0" fontId="12" fillId="0" borderId="4" xfId="19" applyNumberFormat="1" applyFont="1" applyFill="1" applyBorder="1" applyAlignment="1">
      <alignment horizontal="right" vertical="center" wrapText="1"/>
      <protection/>
    </xf>
    <xf numFmtId="183" fontId="20" fillId="0" borderId="4" xfId="19" applyNumberFormat="1" applyFont="1" applyFill="1" applyBorder="1" applyAlignment="1">
      <alignment horizontal="right" vertical="center" wrapText="1"/>
      <protection/>
    </xf>
    <xf numFmtId="0" fontId="9" fillId="0" borderId="0" xfId="19" applyNumberFormat="1" applyFont="1" applyFill="1" applyAlignment="1">
      <alignment/>
      <protection/>
    </xf>
    <xf numFmtId="10" fontId="9" fillId="0" borderId="0" xfId="19" applyNumberFormat="1" applyFont="1" applyFill="1" applyAlignment="1">
      <alignment/>
      <protection/>
    </xf>
    <xf numFmtId="0" fontId="19" fillId="0" borderId="2" xfId="19" applyNumberFormat="1" applyFont="1" applyFill="1" applyBorder="1" applyAlignment="1">
      <alignment vertical="center"/>
      <protection/>
    </xf>
    <xf numFmtId="0" fontId="19" fillId="0" borderId="3" xfId="19" applyNumberFormat="1" applyFont="1" applyFill="1" applyBorder="1" applyAlignment="1">
      <alignment vertical="center"/>
      <protection/>
    </xf>
    <xf numFmtId="49" fontId="19" fillId="0" borderId="4" xfId="18" applyNumberFormat="1" applyFont="1" applyFill="1" applyBorder="1" applyAlignment="1">
      <alignment horizontal="center" vertical="center" wrapText="1"/>
      <protection/>
    </xf>
    <xf numFmtId="0" fontId="19" fillId="0" borderId="4" xfId="18" applyFont="1" applyFill="1" applyBorder="1" applyAlignment="1">
      <alignment horizontal="center" vertical="center" wrapText="1"/>
      <protection/>
    </xf>
    <xf numFmtId="49" fontId="9" fillId="0" borderId="4" xfId="19" applyNumberFormat="1" applyFont="1" applyFill="1" applyBorder="1" applyAlignment="1">
      <alignment horizontal="right" vertical="center"/>
      <protection/>
    </xf>
    <xf numFmtId="0" fontId="12" fillId="0" borderId="4" xfId="19" applyNumberFormat="1" applyFont="1" applyFill="1" applyBorder="1" applyAlignment="1">
      <alignment vertical="center" wrapText="1"/>
      <protection/>
    </xf>
    <xf numFmtId="184" fontId="17" fillId="0" borderId="4" xfId="25" applyNumberFormat="1" applyFont="1" applyFill="1" applyBorder="1" applyAlignment="1">
      <alignment horizontal="right" vertical="center"/>
      <protection/>
    </xf>
    <xf numFmtId="184" fontId="9" fillId="0" borderId="4" xfId="25" applyNumberFormat="1" applyFont="1" applyFill="1" applyBorder="1" applyAlignment="1" applyProtection="1">
      <alignment horizontal="right" vertical="center"/>
      <protection locked="0"/>
    </xf>
    <xf numFmtId="184" fontId="22" fillId="0" borderId="4" xfId="25" applyNumberFormat="1" applyFont="1" applyFill="1" applyBorder="1" applyAlignment="1" applyProtection="1">
      <alignment horizontal="right" vertical="center"/>
      <protection locked="0"/>
    </xf>
    <xf numFmtId="184" fontId="12" fillId="0" borderId="4" xfId="25" applyNumberFormat="1" applyFont="1" applyFill="1" applyBorder="1" applyAlignment="1" applyProtection="1">
      <alignment horizontal="right" vertical="center"/>
      <protection locked="0"/>
    </xf>
    <xf numFmtId="0" fontId="12" fillId="0" borderId="4" xfId="19" applyNumberFormat="1" applyFont="1" applyFill="1" applyBorder="1" applyAlignment="1">
      <alignment vertical="center"/>
      <protection/>
    </xf>
    <xf numFmtId="184" fontId="23" fillId="0" borderId="4" xfId="25" applyNumberFormat="1" applyFont="1" applyFill="1" applyBorder="1" applyAlignment="1" applyProtection="1">
      <alignment horizontal="right" vertical="center"/>
      <protection locked="0"/>
    </xf>
    <xf numFmtId="0" fontId="9" fillId="0" borderId="4" xfId="19" applyNumberFormat="1" applyFont="1" applyFill="1" applyBorder="1" applyAlignment="1">
      <alignment vertical="center" wrapText="1"/>
      <protection/>
    </xf>
    <xf numFmtId="0" fontId="2" fillId="0" borderId="4" xfId="19" applyNumberFormat="1" applyFont="1" applyFill="1" applyBorder="1" applyAlignment="1">
      <alignment horizontal="center" vertical="center" wrapText="1"/>
      <protection/>
    </xf>
    <xf numFmtId="0" fontId="12" fillId="0" borderId="4" xfId="19" applyNumberFormat="1" applyFont="1" applyFill="1" applyBorder="1" applyAlignment="1">
      <alignment horizontal="right" vertical="center" wrapText="1" indent="1"/>
      <protection/>
    </xf>
    <xf numFmtId="3" fontId="12" fillId="0" borderId="4" xfId="19" applyNumberFormat="1" applyFont="1" applyFill="1" applyBorder="1" applyAlignment="1">
      <alignment horizontal="right" vertical="center" wrapText="1" indent="1"/>
      <protection/>
    </xf>
    <xf numFmtId="0" fontId="12" fillId="0" borderId="4" xfId="19" applyNumberFormat="1" applyFont="1" applyFill="1" applyBorder="1" applyAlignment="1">
      <alignment vertical="top" wrapText="1"/>
      <protection/>
    </xf>
    <xf numFmtId="184" fontId="1" fillId="0" borderId="0" xfId="0" applyNumberFormat="1" applyFont="1" applyFill="1" applyAlignment="1">
      <alignment/>
    </xf>
    <xf numFmtId="49" fontId="24" fillId="0" borderId="4" xfId="19" applyNumberFormat="1" applyFont="1" applyFill="1" applyBorder="1" applyAlignment="1">
      <alignment horizontal="right" vertical="center"/>
      <protection/>
    </xf>
    <xf numFmtId="0" fontId="19" fillId="0" borderId="4" xfId="19" applyNumberFormat="1" applyFont="1" applyFill="1" applyBorder="1" applyAlignment="1">
      <alignment vertical="center" wrapText="1"/>
      <protection/>
    </xf>
    <xf numFmtId="184" fontId="20" fillId="0" borderId="4" xfId="25" applyNumberFormat="1" applyFont="1" applyFill="1" applyBorder="1" applyAlignment="1">
      <alignment horizontal="right" vertical="center"/>
      <protection/>
    </xf>
    <xf numFmtId="0" fontId="9" fillId="0" borderId="4" xfId="22" applyNumberFormat="1" applyFont="1" applyFill="1" applyBorder="1" applyAlignment="1">
      <alignment horizontal="left" vertical="top" wrapText="1"/>
      <protection/>
    </xf>
    <xf numFmtId="0" fontId="2" fillId="0" borderId="4" xfId="22" applyNumberFormat="1" applyFont="1" applyFill="1" applyBorder="1" applyAlignment="1">
      <alignment horizontal="center" vertical="top" wrapText="1"/>
      <protection/>
    </xf>
    <xf numFmtId="184" fontId="9" fillId="0" borderId="4" xfId="22" applyNumberFormat="1" applyFont="1" applyFill="1" applyBorder="1" applyAlignment="1">
      <alignment horizontal="right" vertical="top" wrapText="1"/>
      <protection/>
    </xf>
    <xf numFmtId="183" fontId="17" fillId="0" borderId="4" xfId="20" applyNumberFormat="1" applyFont="1" applyFill="1" applyBorder="1" applyAlignment="1">
      <alignment horizontal="right" vertical="top" wrapText="1"/>
    </xf>
    <xf numFmtId="186" fontId="9" fillId="0" borderId="0" xfId="19" applyNumberFormat="1" applyFont="1" applyFill="1" applyAlignment="1">
      <alignment/>
      <protection/>
    </xf>
    <xf numFmtId="49" fontId="9" fillId="0" borderId="4" xfId="18" applyNumberFormat="1" applyFont="1" applyFill="1" applyBorder="1" applyAlignment="1">
      <alignment horizontal="right" vertical="center" wrapText="1"/>
      <protection/>
    </xf>
    <xf numFmtId="0" fontId="12" fillId="0" borderId="4" xfId="18" applyFont="1" applyFill="1" applyBorder="1" applyAlignment="1">
      <alignment horizontal="left" vertical="center" wrapText="1"/>
      <protection/>
    </xf>
    <xf numFmtId="0" fontId="14" fillId="0" borderId="4" xfId="18" applyFont="1" applyFill="1" applyBorder="1" applyAlignment="1">
      <alignment horizontal="center" vertical="center" wrapText="1"/>
      <protection/>
    </xf>
    <xf numFmtId="184" fontId="23" fillId="0" borderId="4" xfId="18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>
      <alignment/>
    </xf>
    <xf numFmtId="49" fontId="9" fillId="0" borderId="4" xfId="19" applyNumberFormat="1" applyFont="1" applyFill="1" applyBorder="1" applyAlignment="1">
      <alignment horizontal="right"/>
      <protection/>
    </xf>
    <xf numFmtId="0" fontId="14" fillId="0" borderId="4" xfId="19" applyNumberFormat="1" applyFont="1" applyFill="1" applyBorder="1" applyAlignment="1">
      <alignment horizontal="center" vertical="top" wrapText="1"/>
      <protection/>
    </xf>
    <xf numFmtId="184" fontId="25" fillId="0" borderId="4" xfId="25" applyNumberFormat="1" applyFont="1" applyFill="1" applyBorder="1" applyProtection="1">
      <alignment horizontal="right"/>
      <protection locked="0"/>
    </xf>
    <xf numFmtId="184" fontId="17" fillId="0" borderId="4" xfId="26" applyNumberFormat="1" applyFont="1" applyFill="1" applyBorder="1">
      <alignment horizontal="right"/>
      <protection/>
    </xf>
    <xf numFmtId="0" fontId="12" fillId="0" borderId="4" xfId="19" applyNumberFormat="1" applyFont="1" applyFill="1" applyBorder="1" applyAlignment="1">
      <alignment horizontal="left" vertical="top" wrapText="1" indent="1"/>
      <protection/>
    </xf>
    <xf numFmtId="184" fontId="23" fillId="0" borderId="4" xfId="26" applyNumberFormat="1" applyFont="1" applyFill="1" applyBorder="1" applyProtection="1">
      <alignment horizontal="right"/>
      <protection locked="0"/>
    </xf>
    <xf numFmtId="4" fontId="1" fillId="0" borderId="0" xfId="0" applyNumberFormat="1" applyFont="1" applyFill="1" applyAlignment="1">
      <alignment/>
    </xf>
    <xf numFmtId="184" fontId="23" fillId="0" borderId="4" xfId="19" applyNumberFormat="1" applyFont="1" applyFill="1" applyBorder="1" applyAlignment="1" applyProtection="1">
      <alignment/>
      <protection locked="0"/>
    </xf>
    <xf numFmtId="184" fontId="9" fillId="0" borderId="4" xfId="26" applyNumberFormat="1" applyFont="1" applyFill="1" applyBorder="1" applyProtection="1">
      <alignment horizontal="right"/>
      <protection locked="0"/>
    </xf>
    <xf numFmtId="184" fontId="23" fillId="0" borderId="4" xfId="26" applyNumberFormat="1" applyFont="1" applyFill="1" applyBorder="1">
      <alignment horizontal="right"/>
      <protection/>
    </xf>
    <xf numFmtId="184" fontId="23" fillId="0" borderId="4" xfId="25" applyNumberFormat="1" applyFont="1" applyFill="1" applyBorder="1" applyProtection="1">
      <alignment horizontal="right"/>
      <protection locked="0"/>
    </xf>
    <xf numFmtId="0" fontId="26" fillId="0" borderId="0" xfId="0" applyFont="1" applyFill="1" applyAlignment="1">
      <alignment/>
    </xf>
    <xf numFmtId="49" fontId="19" fillId="0" borderId="4" xfId="19" applyNumberFormat="1" applyFont="1" applyFill="1" applyBorder="1" applyAlignment="1">
      <alignment horizontal="right" vertical="center"/>
      <protection/>
    </xf>
    <xf numFmtId="49" fontId="19" fillId="0" borderId="0" xfId="19" applyNumberFormat="1" applyFont="1" applyFill="1" applyBorder="1" applyAlignment="1">
      <alignment horizontal="right" vertical="center"/>
      <protection/>
    </xf>
    <xf numFmtId="0" fontId="19" fillId="0" borderId="0" xfId="19" applyNumberFormat="1" applyFont="1" applyFill="1" applyBorder="1" applyAlignment="1">
      <alignment vertical="center" wrapText="1"/>
      <protection/>
    </xf>
    <xf numFmtId="0" fontId="10" fillId="0" borderId="0" xfId="19" applyNumberFormat="1" applyFont="1" applyFill="1" applyBorder="1" applyAlignment="1">
      <alignment horizontal="center" vertical="center" wrapText="1"/>
      <protection/>
    </xf>
    <xf numFmtId="184" fontId="8" fillId="0" borderId="0" xfId="25" applyNumberFormat="1" applyFont="1" applyFill="1" applyBorder="1" applyAlignment="1">
      <alignment horizontal="right" vertical="center"/>
      <protection/>
    </xf>
    <xf numFmtId="0" fontId="19" fillId="0" borderId="4" xfId="19" applyNumberFormat="1" applyFont="1" applyFill="1" applyBorder="1" applyAlignment="1">
      <alignment vertical="center"/>
      <protection/>
    </xf>
    <xf numFmtId="187" fontId="9" fillId="0" borderId="4" xfId="0" applyNumberFormat="1" applyFont="1" applyFill="1" applyBorder="1" applyAlignment="1">
      <alignment/>
    </xf>
    <xf numFmtId="184" fontId="23" fillId="0" borderId="4" xfId="25" applyNumberFormat="1" applyFont="1" applyFill="1" applyBorder="1" applyAlignment="1" applyProtection="1">
      <alignment horizontal="right"/>
      <protection locked="0"/>
    </xf>
    <xf numFmtId="184" fontId="9" fillId="0" borderId="4" xfId="18" applyNumberFormat="1" applyFont="1" applyFill="1" applyBorder="1" applyAlignment="1" applyProtection="1">
      <alignment horizontal="right" wrapText="1"/>
      <protection locked="0"/>
    </xf>
    <xf numFmtId="184" fontId="8" fillId="0" borderId="4" xfId="18" applyNumberFormat="1" applyFont="1" applyFill="1" applyBorder="1" applyAlignment="1" applyProtection="1">
      <alignment horizontal="right" wrapText="1"/>
      <protection locked="0"/>
    </xf>
    <xf numFmtId="184" fontId="23" fillId="0" borderId="4" xfId="18" applyNumberFormat="1" applyFont="1" applyFill="1" applyBorder="1" applyAlignment="1" applyProtection="1">
      <alignment horizontal="right" wrapText="1"/>
      <protection locked="0"/>
    </xf>
    <xf numFmtId="188" fontId="17" fillId="0" borderId="4" xfId="18" applyNumberFormat="1" applyFont="1" applyFill="1" applyBorder="1" applyAlignment="1" applyProtection="1">
      <alignment horizontal="right" wrapText="1"/>
      <protection locked="0"/>
    </xf>
    <xf numFmtId="0" fontId="8" fillId="0" borderId="4" xfId="19" applyNumberFormat="1" applyFont="1" applyFill="1" applyBorder="1" applyAlignment="1">
      <alignment/>
      <protection/>
    </xf>
    <xf numFmtId="184" fontId="27" fillId="0" borderId="4" xfId="19" applyNumberFormat="1" applyFont="1" applyFill="1" applyBorder="1" applyAlignment="1">
      <alignment/>
      <protection/>
    </xf>
    <xf numFmtId="189" fontId="22" fillId="0" borderId="4" xfId="19" applyNumberFormat="1" applyFont="1" applyFill="1" applyBorder="1" applyAlignment="1">
      <alignment/>
      <protection/>
    </xf>
    <xf numFmtId="184" fontId="22" fillId="0" borderId="4" xfId="22" applyNumberFormat="1" applyFont="1" applyFill="1" applyBorder="1" applyAlignment="1">
      <alignment horizontal="right" wrapText="1"/>
      <protection/>
    </xf>
    <xf numFmtId="2" fontId="22" fillId="0" borderId="4" xfId="20" applyNumberFormat="1" applyFont="1" applyFill="1" applyBorder="1" applyAlignment="1">
      <alignment horizontal="right" wrapText="1"/>
    </xf>
    <xf numFmtId="186" fontId="22" fillId="0" borderId="4" xfId="20" applyNumberFormat="1" applyFont="1" applyFill="1" applyBorder="1" applyAlignment="1">
      <alignment horizontal="right" wrapText="1"/>
    </xf>
    <xf numFmtId="180" fontId="8" fillId="0" borderId="6" xfId="19" applyFont="1" applyFill="1" applyBorder="1" applyAlignment="1">
      <alignment/>
      <protection/>
    </xf>
    <xf numFmtId="180" fontId="8" fillId="0" borderId="2" xfId="19" applyFont="1" applyFill="1" applyBorder="1" applyAlignment="1">
      <alignment/>
      <protection/>
    </xf>
    <xf numFmtId="180" fontId="28" fillId="0" borderId="2" xfId="19" applyFont="1" applyFill="1" applyBorder="1" applyAlignment="1">
      <alignment/>
      <protection/>
    </xf>
    <xf numFmtId="180" fontId="27" fillId="0" borderId="2" xfId="19" applyFont="1" applyFill="1" applyBorder="1" applyAlignment="1">
      <alignment/>
      <protection/>
    </xf>
    <xf numFmtId="0" fontId="9" fillId="0" borderId="4" xfId="22" applyNumberFormat="1" applyFont="1" applyFill="1" applyBorder="1" applyAlignment="1">
      <alignment horizontal="left" wrapText="1"/>
      <protection/>
    </xf>
    <xf numFmtId="0" fontId="2" fillId="0" borderId="4" xfId="22" applyNumberFormat="1" applyFont="1" applyFill="1" applyBorder="1" applyAlignment="1">
      <alignment horizontal="center" wrapText="1"/>
      <protection/>
    </xf>
    <xf numFmtId="189" fontId="22" fillId="0" borderId="4" xfId="22" applyNumberFormat="1" applyFont="1" applyFill="1" applyBorder="1" applyAlignment="1">
      <alignment horizontal="right" wrapText="1"/>
      <protection/>
    </xf>
    <xf numFmtId="4" fontId="22" fillId="0" borderId="4" xfId="22" applyNumberFormat="1" applyFont="1" applyFill="1" applyBorder="1" applyAlignment="1">
      <alignment horizontal="right" wrapText="1"/>
      <protection/>
    </xf>
    <xf numFmtId="0" fontId="9" fillId="0" borderId="4" xfId="0" applyFont="1" applyFill="1" applyBorder="1" applyAlignment="1" applyProtection="1">
      <alignment wrapText="1"/>
      <protection/>
    </xf>
    <xf numFmtId="0" fontId="2" fillId="0" borderId="4" xfId="0" applyFont="1" applyFill="1" applyBorder="1" applyAlignment="1" applyProtection="1">
      <alignment horizontal="center"/>
      <protection/>
    </xf>
    <xf numFmtId="186" fontId="27" fillId="0" borderId="4" xfId="20" applyNumberFormat="1" applyFont="1" applyFill="1" applyBorder="1" applyAlignment="1" applyProtection="1">
      <alignment/>
      <protection/>
    </xf>
    <xf numFmtId="186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9" fillId="0" borderId="4" xfId="19" applyNumberFormat="1" applyFont="1" applyFill="1" applyBorder="1" applyAlignment="1">
      <alignment horizontal="left" vertical="center"/>
      <protection/>
    </xf>
    <xf numFmtId="0" fontId="8" fillId="0" borderId="4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6" xfId="19" applyNumberFormat="1" applyFont="1" applyFill="1" applyBorder="1" applyAlignment="1">
      <alignment horizontal="left" vertical="center"/>
      <protection/>
    </xf>
    <xf numFmtId="0" fontId="8" fillId="0" borderId="2" xfId="19" applyNumberFormat="1" applyFont="1" applyFill="1" applyBorder="1" applyAlignment="1">
      <alignment horizontal="left" vertical="center"/>
      <protection/>
    </xf>
    <xf numFmtId="0" fontId="19" fillId="0" borderId="6" xfId="19" applyNumberFormat="1" applyFont="1" applyFill="1" applyBorder="1" applyAlignment="1">
      <alignment horizontal="left" vertical="center"/>
      <protection/>
    </xf>
    <xf numFmtId="0" fontId="19" fillId="0" borderId="2" xfId="19" applyNumberFormat="1" applyFont="1" applyFill="1" applyBorder="1" applyAlignment="1">
      <alignment horizontal="left" vertical="center"/>
      <protection/>
    </xf>
  </cellXfs>
  <cellStyles count="13">
    <cellStyle name="Normal" xfId="0"/>
    <cellStyle name="Currency" xfId="15"/>
    <cellStyle name="Currency [0]" xfId="16"/>
    <cellStyle name="Заголовок" xfId="17"/>
    <cellStyle name="ЗаголовокСтолбца" xfId="18"/>
    <cellStyle name="Обычный 2" xfId="19"/>
    <cellStyle name="Percent" xfId="20"/>
    <cellStyle name="Процентный 2" xfId="21"/>
    <cellStyle name="Стиль 1 2" xfId="22"/>
    <cellStyle name="Comma" xfId="23"/>
    <cellStyle name="Comma [0]" xfId="24"/>
    <cellStyle name="Формула_GRES.2007.5" xfId="25"/>
    <cellStyle name="Формула_Табл. по методу долгоср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&#1086;&#1075;&#1101;\&#1058;&#1072;&#1088;&#1080;&#1092;%202015\&#1043;&#1086;&#1090;&#1086;&#1074;&#1099;&#1081;%20&#1090;&#1072;&#1088;&#1080;&#1092;\&#1055;&#1056;&#1054;&#1043;&#1056;&#1040;&#1052;&#1052;&#1040;%20&#1088;&#1072;&#1089;&#1095;%20&#1087;&#1086;&#1090;&#1077;&#1088;&#1100;%20&#1047;&#1057;&#1052;&#1048;_2013_2015_&#1087;_6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&#1086;&#1075;&#1101;\&#1058;&#1072;&#1088;&#1080;&#1092;%202015\&#1043;&#1086;&#1090;&#1086;&#1074;&#1099;&#1081;%20&#1090;&#1072;&#1088;&#1080;&#1092;\&#1056;&#1040;&#1057;&#1063;&#1045;&#1058;_&#1090;&#1072;&#1088;&#1080;&#1092;&#1072;_&#1050;&#1047;&#1057;&#1052;&#1048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1.30"/>
      <sheetName val="УЕ1"/>
      <sheetName val="Сводка"/>
      <sheetName val="Таблица 1"/>
      <sheetName val="Таблица 2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Предложение на утверждение"/>
      <sheetName val="Динамика основных показателей"/>
      <sheetName val="4.1"/>
      <sheetName val="4.2"/>
      <sheetName val="4.3"/>
      <sheetName val="4.4"/>
      <sheetName val="4.5"/>
      <sheetName val="4.6"/>
      <sheetName val="4.7"/>
      <sheetName val="4.10"/>
      <sheetName val="4.11"/>
      <sheetName val="4.8"/>
      <sheetName val="4.9"/>
      <sheetName val="4.13_4.15"/>
      <sheetName val="4.17"/>
      <sheetName val="4.18"/>
      <sheetName val="УЕ2"/>
      <sheetName val="Таблица 2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3"/>
      <sheetName val="4"/>
      <sheetName val="5"/>
      <sheetName val="6"/>
      <sheetName val="15"/>
      <sheetName val="16"/>
      <sheetName val="16.1"/>
      <sheetName val="16.2"/>
      <sheetName val="17"/>
      <sheetName val="17.1"/>
      <sheetName val="17.2"/>
      <sheetName val="18.2"/>
      <sheetName val="18.2.1"/>
      <sheetName val="20"/>
      <sheetName val="20.3"/>
      <sheetName val="21.3"/>
      <sheetName val="24"/>
      <sheetName val="25"/>
      <sheetName val="27"/>
      <sheetName val="28"/>
      <sheetName val="30"/>
      <sheetName val="Технич. показ."/>
      <sheetName val="ФОТ"/>
      <sheetName val="Тар. результат"/>
      <sheetName val="Долгосрочная индексация"/>
      <sheetName val="Баланс э-э"/>
    </sheetNames>
    <sheetDataSet>
      <sheetData sheetId="0">
        <row r="4">
          <cell r="C4" t="str">
            <v>Главный инженер                        А.Н.Кузнецов </v>
          </cell>
        </row>
        <row r="5">
          <cell r="C5" t="str">
            <v>Начальник ОФК ______________ </v>
          </cell>
        </row>
      </sheetData>
      <sheetData sheetId="11">
        <row r="48">
          <cell r="Q48">
            <v>591.2782744799999</v>
          </cell>
          <cell r="T48">
            <v>45.080007280000004</v>
          </cell>
        </row>
        <row r="93">
          <cell r="Q93">
            <v>591.27816</v>
          </cell>
          <cell r="T93">
            <v>29.62205566</v>
          </cell>
        </row>
        <row r="138">
          <cell r="Q138">
            <v>590.38167</v>
          </cell>
          <cell r="T138">
            <v>15.417917530000002</v>
          </cell>
        </row>
        <row r="183">
          <cell r="Q183">
            <v>118.49609000000002</v>
          </cell>
          <cell r="T183">
            <v>6.566220920000001</v>
          </cell>
        </row>
        <row r="228">
          <cell r="Q228">
            <v>28.275840000000002</v>
          </cell>
          <cell r="T228">
            <v>4.50062844</v>
          </cell>
        </row>
        <row r="273">
          <cell r="Q273">
            <v>28.275840000000002</v>
          </cell>
          <cell r="T273">
            <v>3.878559960000001</v>
          </cell>
        </row>
      </sheetData>
      <sheetData sheetId="12">
        <row r="7">
          <cell r="C7">
            <v>599.833</v>
          </cell>
          <cell r="D7">
            <v>631.624149</v>
          </cell>
          <cell r="E7">
            <v>770.792003163</v>
          </cell>
        </row>
        <row r="8">
          <cell r="C8">
            <v>58.117</v>
          </cell>
          <cell r="D8">
            <v>61.19720099999999</v>
          </cell>
          <cell r="E8">
            <v>74.45850750554581</v>
          </cell>
        </row>
        <row r="9">
          <cell r="C9">
            <v>185.609</v>
          </cell>
          <cell r="D9">
            <v>195.44627746877455</v>
          </cell>
          <cell r="E9">
            <v>238.5096072710612</v>
          </cell>
        </row>
        <row r="10">
          <cell r="C10">
            <v>17.957</v>
          </cell>
          <cell r="D10">
            <v>18.93652284494646</v>
          </cell>
          <cell r="E10">
            <v>23.040028062384515</v>
          </cell>
        </row>
        <row r="19">
          <cell r="C19">
            <v>703.2782</v>
          </cell>
          <cell r="E19">
            <v>781.2830048312001</v>
          </cell>
        </row>
        <row r="24">
          <cell r="C24">
            <v>39.538446305054684</v>
          </cell>
          <cell r="D24">
            <v>41.67352240552764</v>
          </cell>
          <cell r="E24">
            <v>43.92389261542613</v>
          </cell>
        </row>
        <row r="26">
          <cell r="C26">
            <v>25.11110351366411</v>
          </cell>
          <cell r="D26">
            <v>26.46710310340197</v>
          </cell>
          <cell r="E26">
            <v>27.896326670985676</v>
          </cell>
        </row>
        <row r="27">
          <cell r="C27">
            <v>6.680039284563892</v>
          </cell>
          <cell r="D27">
            <v>7.0407614059303425</v>
          </cell>
          <cell r="E27">
            <v>7.420962521850581</v>
          </cell>
        </row>
        <row r="32">
          <cell r="C32">
            <v>3.812118214336173</v>
          </cell>
          <cell r="D32">
            <v>4.017972597910327</v>
          </cell>
          <cell r="E32">
            <v>4.234943118197484</v>
          </cell>
        </row>
        <row r="33">
          <cell r="C33">
            <v>8.09037533592491</v>
          </cell>
          <cell r="D33">
            <v>8.527255604064857</v>
          </cell>
          <cell r="E33">
            <v>8.987727406684359</v>
          </cell>
        </row>
        <row r="34">
          <cell r="C34">
            <v>1.2813093084050164</v>
          </cell>
          <cell r="D34">
            <v>1.3505000110588874</v>
          </cell>
          <cell r="E34">
            <v>1.4234270116560672</v>
          </cell>
        </row>
        <row r="35">
          <cell r="C35">
            <v>8.429070536184415</v>
          </cell>
          <cell r="D35">
            <v>8.884240345138375</v>
          </cell>
          <cell r="E35">
            <v>9.363989323775845</v>
          </cell>
        </row>
        <row r="38">
          <cell r="C38">
            <v>499.654</v>
          </cell>
          <cell r="D38">
            <v>526.1356619999999</v>
          </cell>
          <cell r="E38">
            <v>555.073623064</v>
          </cell>
        </row>
        <row r="39">
          <cell r="C39">
            <v>6.157097322170479</v>
          </cell>
          <cell r="D39">
            <v>6.489580577567685</v>
          </cell>
          <cell r="E39">
            <v>6.84001792875634</v>
          </cell>
        </row>
        <row r="41">
          <cell r="C41">
            <v>5.602215281230654</v>
          </cell>
          <cell r="D41">
            <v>5.90473490641711</v>
          </cell>
          <cell r="E41">
            <v>6.223590591363633</v>
          </cell>
        </row>
        <row r="43">
          <cell r="C43">
            <v>1201.051</v>
          </cell>
          <cell r="D43">
            <v>1265.907754</v>
          </cell>
          <cell r="E43">
            <v>1334.2667727159999</v>
          </cell>
        </row>
      </sheetData>
      <sheetData sheetId="16">
        <row r="9">
          <cell r="G9">
            <v>0</v>
          </cell>
        </row>
        <row r="21">
          <cell r="G21">
            <v>8.452505106685457</v>
          </cell>
        </row>
        <row r="23">
          <cell r="C23">
            <v>6.5794999999999995</v>
          </cell>
          <cell r="E23">
            <v>6.928213499999999</v>
          </cell>
        </row>
        <row r="28">
          <cell r="G28">
            <v>0</v>
          </cell>
        </row>
      </sheetData>
      <sheetData sheetId="18">
        <row r="24">
          <cell r="D24">
            <v>5797.721887347215</v>
          </cell>
          <cell r="E24">
            <v>7019.877856719117</v>
          </cell>
          <cell r="F24">
            <v>7420.676113435835</v>
          </cell>
        </row>
      </sheetData>
      <sheetData sheetId="21">
        <row r="8">
          <cell r="E8">
            <v>3.6243012312656777</v>
          </cell>
          <cell r="F8">
            <v>3.84900790760415</v>
          </cell>
          <cell r="G8">
            <v>4.0876463978756075</v>
          </cell>
        </row>
      </sheetData>
      <sheetData sheetId="22">
        <row r="13">
          <cell r="H13">
            <v>23.692350000000005</v>
          </cell>
          <cell r="R13">
            <v>25.56426779698736</v>
          </cell>
          <cell r="W13">
            <v>25.674237</v>
          </cell>
        </row>
      </sheetData>
      <sheetData sheetId="26">
        <row r="12">
          <cell r="I12">
            <v>2.1581066184716704</v>
          </cell>
          <cell r="K12">
            <v>2.1546436767543047</v>
          </cell>
          <cell r="M12">
            <v>2.1562274374358026</v>
          </cell>
        </row>
        <row r="24">
          <cell r="I24">
            <v>23.8941783815283</v>
          </cell>
          <cell r="K24">
            <v>24.027912323245694</v>
          </cell>
          <cell r="M24">
            <v>24.157252562564196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81"/>
  <sheetViews>
    <sheetView tabSelected="1" workbookViewId="0" topLeftCell="C1">
      <selection activeCell="P12" sqref="P12"/>
    </sheetView>
  </sheetViews>
  <sheetFormatPr defaultColWidth="9.140625" defaultRowHeight="12.75"/>
  <cols>
    <col min="1" max="2" width="0" style="1" hidden="1" customWidth="1"/>
    <col min="3" max="3" width="6.421875" style="1" customWidth="1"/>
    <col min="4" max="4" width="56.421875" style="1" customWidth="1"/>
    <col min="5" max="5" width="8.28125" style="2" customWidth="1"/>
    <col min="6" max="7" width="10.421875" style="1" customWidth="1"/>
    <col min="8" max="8" width="10.28125" style="1" customWidth="1"/>
    <col min="9" max="9" width="10.57421875" style="1" customWidth="1"/>
    <col min="10" max="11" width="10.00390625" style="1" customWidth="1"/>
    <col min="12" max="12" width="10.421875" style="1" customWidth="1"/>
    <col min="13" max="13" width="4.140625" style="1" customWidth="1"/>
    <col min="14" max="16384" width="9.140625" style="1" customWidth="1"/>
  </cols>
  <sheetData>
    <row r="1" ht="8.25" customHeight="1"/>
    <row r="2" spans="3:12" ht="12.75" customHeight="1">
      <c r="C2" s="3"/>
      <c r="D2" s="3"/>
      <c r="E2" s="4"/>
      <c r="F2" s="3"/>
      <c r="G2" s="3"/>
      <c r="H2" s="3"/>
      <c r="I2" s="3"/>
      <c r="J2" s="3"/>
      <c r="K2" s="3"/>
      <c r="L2" s="3"/>
    </row>
    <row r="3" spans="3:12" ht="15.75">
      <c r="C3" s="5"/>
      <c r="D3" s="6" t="s">
        <v>0</v>
      </c>
      <c r="E3" s="112" t="s">
        <v>1</v>
      </c>
      <c r="F3" s="112"/>
      <c r="G3" s="112"/>
      <c r="H3" s="112"/>
      <c r="I3" s="112"/>
      <c r="J3" s="112"/>
      <c r="K3" s="112"/>
      <c r="L3" s="112"/>
    </row>
    <row r="4" spans="3:12" ht="15.75">
      <c r="C4" s="3"/>
      <c r="D4" s="6" t="s">
        <v>2</v>
      </c>
      <c r="F4" s="7"/>
      <c r="G4" s="7"/>
      <c r="H4" s="7"/>
      <c r="I4" s="7"/>
      <c r="J4" s="7"/>
      <c r="K4" s="3"/>
      <c r="L4" s="3"/>
    </row>
    <row r="5" spans="3:12" ht="9" customHeight="1">
      <c r="C5" s="8"/>
      <c r="D5" s="3"/>
      <c r="E5" s="4"/>
      <c r="F5" s="3"/>
      <c r="G5" s="3"/>
      <c r="H5" s="9"/>
      <c r="I5" s="3"/>
      <c r="J5" s="3"/>
      <c r="K5" s="3"/>
      <c r="L5" s="3"/>
    </row>
    <row r="6" spans="3:12" ht="12.75" customHeight="1">
      <c r="C6" s="113" t="s">
        <v>3</v>
      </c>
      <c r="D6" s="114"/>
      <c r="E6" s="114"/>
      <c r="F6" s="114"/>
      <c r="G6" s="114"/>
      <c r="H6" s="114"/>
      <c r="I6" s="114"/>
      <c r="J6" s="114"/>
      <c r="K6" s="10"/>
      <c r="L6" s="11"/>
    </row>
    <row r="7" spans="3:12" ht="13.5" customHeight="1">
      <c r="C7" s="12"/>
      <c r="D7" s="13"/>
      <c r="E7" s="14" t="s">
        <v>4</v>
      </c>
      <c r="F7" s="15" t="s">
        <v>5</v>
      </c>
      <c r="G7" s="16" t="s">
        <v>6</v>
      </c>
      <c r="H7" s="16">
        <v>2014</v>
      </c>
      <c r="I7" s="16">
        <v>2015</v>
      </c>
      <c r="J7" s="16">
        <v>2016</v>
      </c>
      <c r="K7" s="16">
        <v>2017</v>
      </c>
      <c r="L7" s="16">
        <v>2018</v>
      </c>
    </row>
    <row r="8" spans="3:12" ht="12.75">
      <c r="C8" s="12"/>
      <c r="D8" s="17" t="s">
        <v>7</v>
      </c>
      <c r="E8" s="18" t="s">
        <v>8</v>
      </c>
      <c r="F8" s="19"/>
      <c r="G8" s="19"/>
      <c r="H8" s="20">
        <v>0.054</v>
      </c>
      <c r="I8" s="20">
        <v>0.054</v>
      </c>
      <c r="J8" s="20">
        <v>0.054</v>
      </c>
      <c r="K8" s="20">
        <v>0.054</v>
      </c>
      <c r="L8" s="20">
        <v>0.054</v>
      </c>
    </row>
    <row r="9" spans="3:12" ht="12.75">
      <c r="C9" s="12"/>
      <c r="D9" s="17" t="s">
        <v>9</v>
      </c>
      <c r="E9" s="18" t="s">
        <v>8</v>
      </c>
      <c r="F9" s="21"/>
      <c r="G9" s="21"/>
      <c r="H9" s="21"/>
      <c r="I9" s="21"/>
      <c r="J9" s="21"/>
      <c r="K9" s="21"/>
      <c r="L9" s="21"/>
    </row>
    <row r="10" spans="3:12" ht="12.75">
      <c r="C10" s="12"/>
      <c r="D10" s="17" t="s">
        <v>10</v>
      </c>
      <c r="E10" s="18" t="s">
        <v>11</v>
      </c>
      <c r="F10" s="22">
        <f>'[1]Лист1'!$G$57</f>
        <v>0</v>
      </c>
      <c r="G10" s="22">
        <f>F10</f>
        <v>0</v>
      </c>
      <c r="H10" s="22">
        <f>F10</f>
        <v>0</v>
      </c>
      <c r="I10" s="22">
        <f>H10</f>
        <v>0</v>
      </c>
      <c r="J10" s="22">
        <f>I10</f>
        <v>0</v>
      </c>
      <c r="K10" s="22">
        <f>J10</f>
        <v>0</v>
      </c>
      <c r="L10" s="22">
        <f>K10</f>
        <v>0</v>
      </c>
    </row>
    <row r="11" spans="3:12" ht="12.75">
      <c r="C11" s="12"/>
      <c r="D11" s="17" t="s">
        <v>12</v>
      </c>
      <c r="E11" s="18" t="s">
        <v>8</v>
      </c>
      <c r="F11" s="23"/>
      <c r="G11" s="23"/>
      <c r="H11" s="24">
        <f>IF(F10=0,0,(H10-F10)/H10)</f>
        <v>0</v>
      </c>
      <c r="I11" s="24">
        <f>IF(H10=0,0,(I10-H10)/I10)</f>
        <v>0</v>
      </c>
      <c r="J11" s="24">
        <f>IF(I10=0,0,(J10-I10)/J10)</f>
        <v>0</v>
      </c>
      <c r="K11" s="24">
        <f>IF(J10=0,0,(K10-J10)/K10)</f>
        <v>0</v>
      </c>
      <c r="L11" s="24">
        <f>IF(K10=0,0,(L10-K10)/L10)</f>
        <v>0</v>
      </c>
    </row>
    <row r="12" spans="3:12" ht="12.75">
      <c r="C12" s="12"/>
      <c r="D12" s="25" t="s">
        <v>13</v>
      </c>
      <c r="E12" s="26"/>
      <c r="F12" s="27"/>
      <c r="G12" s="27"/>
      <c r="H12" s="28">
        <v>0.75</v>
      </c>
      <c r="I12" s="28">
        <v>0.75</v>
      </c>
      <c r="J12" s="28">
        <v>0.75</v>
      </c>
      <c r="K12" s="28">
        <v>0.75</v>
      </c>
      <c r="L12" s="28">
        <v>0.75</v>
      </c>
    </row>
    <row r="13" spans="3:12" ht="12.75">
      <c r="C13" s="12"/>
      <c r="D13" s="29" t="s">
        <v>14</v>
      </c>
      <c r="E13" s="30"/>
      <c r="F13" s="31"/>
      <c r="G13" s="31"/>
      <c r="H13" s="32">
        <f>(1+H8)*(1-H9)*(1+H11*H12)</f>
        <v>1.054</v>
      </c>
      <c r="I13" s="32">
        <f>(1+I8)*(1-I9)*(1+I11*I12)</f>
        <v>1.054</v>
      </c>
      <c r="J13" s="32">
        <f>(1+J8)*(1-J9)*(1+J11*J12)</f>
        <v>1.054</v>
      </c>
      <c r="K13" s="32">
        <f>(1+K8)*(1-K9)*(1+K11*K12)</f>
        <v>1.054</v>
      </c>
      <c r="L13" s="32">
        <f>(1+L8)*(1-L9)*(1+L11*L12)</f>
        <v>1.054</v>
      </c>
    </row>
    <row r="14" spans="3:12" ht="8.25" customHeight="1">
      <c r="C14" s="33"/>
      <c r="D14" s="33"/>
      <c r="E14" s="4"/>
      <c r="F14" s="33"/>
      <c r="G14" s="33"/>
      <c r="H14" s="33"/>
      <c r="I14" s="34"/>
      <c r="J14" s="33"/>
      <c r="K14" s="33"/>
      <c r="L14" s="33"/>
    </row>
    <row r="15" spans="3:12" ht="20.25" customHeight="1">
      <c r="C15" s="115" t="s">
        <v>15</v>
      </c>
      <c r="D15" s="116"/>
      <c r="E15" s="116"/>
      <c r="F15" s="116"/>
      <c r="G15" s="116"/>
      <c r="H15" s="116"/>
      <c r="I15" s="116"/>
      <c r="J15" s="116"/>
      <c r="K15" s="35"/>
      <c r="L15" s="36"/>
    </row>
    <row r="16" spans="3:12" ht="12.75">
      <c r="C16" s="37"/>
      <c r="D16" s="38" t="s">
        <v>16</v>
      </c>
      <c r="E16" s="14" t="s">
        <v>4</v>
      </c>
      <c r="F16" s="16" t="s">
        <v>5</v>
      </c>
      <c r="G16" s="16" t="s">
        <v>6</v>
      </c>
      <c r="H16" s="16">
        <v>2014</v>
      </c>
      <c r="I16" s="16">
        <v>2015</v>
      </c>
      <c r="J16" s="16">
        <v>2016</v>
      </c>
      <c r="K16" s="16">
        <v>2017</v>
      </c>
      <c r="L16" s="16">
        <v>2018</v>
      </c>
    </row>
    <row r="17" spans="3:12" ht="12.75">
      <c r="C17" s="39" t="s">
        <v>17</v>
      </c>
      <c r="D17" s="40" t="s">
        <v>18</v>
      </c>
      <c r="E17" s="26" t="s">
        <v>19</v>
      </c>
      <c r="F17" s="41">
        <f aca="true" t="shared" si="0" ref="F17:L17">SUM(F18:F19)</f>
        <v>0</v>
      </c>
      <c r="G17" s="41">
        <f t="shared" si="0"/>
        <v>0</v>
      </c>
      <c r="H17" s="41">
        <f t="shared" si="0"/>
        <v>741.2552228</v>
      </c>
      <c r="I17" s="41">
        <f t="shared" si="0"/>
        <v>781.2830048312001</v>
      </c>
      <c r="J17" s="41">
        <f t="shared" si="0"/>
        <v>823.4722870920849</v>
      </c>
      <c r="K17" s="41">
        <f t="shared" si="0"/>
        <v>867.9397905950575</v>
      </c>
      <c r="L17" s="41">
        <f t="shared" si="0"/>
        <v>914.8085392871907</v>
      </c>
    </row>
    <row r="18" spans="3:12" ht="12.75">
      <c r="C18" s="39" t="s">
        <v>20</v>
      </c>
      <c r="D18" s="40" t="s">
        <v>21</v>
      </c>
      <c r="E18" s="26" t="s">
        <v>19</v>
      </c>
      <c r="F18" s="42"/>
      <c r="G18" s="42"/>
      <c r="H18" s="43">
        <f>'[2]18.2'!C19*H13</f>
        <v>741.2552228</v>
      </c>
      <c r="I18" s="41">
        <f>'[2]18.2'!E19</f>
        <v>781.2830048312001</v>
      </c>
      <c r="J18" s="41">
        <f>I18*J$13</f>
        <v>823.4722870920849</v>
      </c>
      <c r="K18" s="41">
        <f>J18*K$13</f>
        <v>867.9397905950575</v>
      </c>
      <c r="L18" s="41">
        <f>K18*L$13</f>
        <v>914.8085392871907</v>
      </c>
    </row>
    <row r="19" spans="3:12" ht="12.75">
      <c r="C19" s="39" t="s">
        <v>22</v>
      </c>
      <c r="D19" s="40" t="s">
        <v>23</v>
      </c>
      <c r="E19" s="26" t="s">
        <v>19</v>
      </c>
      <c r="F19" s="42"/>
      <c r="G19" s="42"/>
      <c r="H19" s="43"/>
      <c r="I19" s="41"/>
      <c r="J19" s="41"/>
      <c r="K19" s="41"/>
      <c r="L19" s="41"/>
    </row>
    <row r="20" spans="3:12" ht="12.75">
      <c r="C20" s="39" t="s">
        <v>24</v>
      </c>
      <c r="D20" s="40" t="s">
        <v>25</v>
      </c>
      <c r="E20" s="26" t="s">
        <v>19</v>
      </c>
      <c r="F20" s="44">
        <f>815.32/1.353</f>
        <v>602.6016260162602</v>
      </c>
      <c r="G20" s="43">
        <f>SUM('[2]18.2'!C7:C8)</f>
        <v>657.9499999999999</v>
      </c>
      <c r="H20" s="43">
        <f>SUM('[2]18.2'!D7:D8)</f>
        <v>692.8213499999999</v>
      </c>
      <c r="I20" s="43">
        <f>SUM('[2]18.2'!E7:E8)</f>
        <v>845.2505106685458</v>
      </c>
      <c r="J20" s="41">
        <f>I20*J$13</f>
        <v>890.8940382446473</v>
      </c>
      <c r="K20" s="41">
        <f>J20*K$13</f>
        <v>939.0023163098583</v>
      </c>
      <c r="L20" s="41">
        <f>K20*L$13</f>
        <v>989.7084413905907</v>
      </c>
    </row>
    <row r="21" spans="3:12" ht="12.75">
      <c r="C21" s="39" t="s">
        <v>26</v>
      </c>
      <c r="D21" s="40" t="s">
        <v>27</v>
      </c>
      <c r="E21" s="26" t="s">
        <v>19</v>
      </c>
      <c r="F21" s="41">
        <f aca="true" t="shared" si="1" ref="F21:L21">SUM(F22:F23,F30:F36)</f>
        <v>333.74</v>
      </c>
      <c r="G21" s="41">
        <f>SUM(G22:G23,G30:G36)</f>
        <v>598.7535598203036</v>
      </c>
      <c r="H21" s="41">
        <f t="shared" si="1"/>
        <v>630.5865980506001</v>
      </c>
      <c r="I21" s="41">
        <f t="shared" si="1"/>
        <v>665.1649096613324</v>
      </c>
      <c r="J21" s="41">
        <f t="shared" si="1"/>
        <v>701.0838147830444</v>
      </c>
      <c r="K21" s="41">
        <f t="shared" si="1"/>
        <v>738.942340781329</v>
      </c>
      <c r="L21" s="41">
        <f t="shared" si="1"/>
        <v>778.8452271835207</v>
      </c>
    </row>
    <row r="22" spans="3:12" ht="12.75">
      <c r="C22" s="39" t="s">
        <v>28</v>
      </c>
      <c r="D22" s="45" t="s">
        <v>29</v>
      </c>
      <c r="E22" s="26" t="s">
        <v>19</v>
      </c>
      <c r="F22" s="42">
        <v>260.64</v>
      </c>
      <c r="G22" s="42"/>
      <c r="H22" s="46"/>
      <c r="I22" s="41"/>
      <c r="J22" s="41"/>
      <c r="K22" s="41"/>
      <c r="L22" s="41"/>
    </row>
    <row r="23" spans="3:12" ht="12.75">
      <c r="C23" s="39" t="s">
        <v>30</v>
      </c>
      <c r="D23" s="47" t="s">
        <v>31</v>
      </c>
      <c r="E23" s="48" t="s">
        <v>19</v>
      </c>
      <c r="F23" s="41">
        <f aca="true" t="shared" si="2" ref="F23:L23">SUM(F24:F29)</f>
        <v>0</v>
      </c>
      <c r="G23" s="41">
        <f t="shared" si="2"/>
        <v>71.32958910328269</v>
      </c>
      <c r="H23" s="41">
        <f t="shared" si="2"/>
        <v>75.18138691485996</v>
      </c>
      <c r="I23" s="41">
        <f t="shared" si="2"/>
        <v>79.2411818082624</v>
      </c>
      <c r="J23" s="41">
        <f t="shared" si="2"/>
        <v>83.52020562590856</v>
      </c>
      <c r="K23" s="41">
        <f t="shared" si="2"/>
        <v>88.03029672970763</v>
      </c>
      <c r="L23" s="41">
        <f t="shared" si="2"/>
        <v>92.78393275311186</v>
      </c>
    </row>
    <row r="24" spans="3:12" ht="12.75">
      <c r="C24" s="39"/>
      <c r="D24" s="49" t="s">
        <v>32</v>
      </c>
      <c r="E24" s="26" t="s">
        <v>19</v>
      </c>
      <c r="F24" s="42"/>
      <c r="G24" s="42">
        <f>'[2]18.2'!C27</f>
        <v>6.680039284563892</v>
      </c>
      <c r="H24" s="42">
        <f>'[2]18.2'!D27</f>
        <v>7.0407614059303425</v>
      </c>
      <c r="I24" s="42">
        <f>'[2]18.2'!E27</f>
        <v>7.420962521850581</v>
      </c>
      <c r="J24" s="41">
        <f aca="true" t="shared" si="3" ref="J24:L25">I24*J$13</f>
        <v>7.821694498030513</v>
      </c>
      <c r="K24" s="41">
        <f t="shared" si="3"/>
        <v>8.24406600092416</v>
      </c>
      <c r="L24" s="41">
        <f t="shared" si="3"/>
        <v>8.689245564974065</v>
      </c>
    </row>
    <row r="25" spans="3:12" ht="16.5" customHeight="1">
      <c r="C25" s="39"/>
      <c r="D25" s="49" t="s">
        <v>33</v>
      </c>
      <c r="E25" s="26" t="s">
        <v>19</v>
      </c>
      <c r="F25" s="42"/>
      <c r="G25" s="42">
        <f>'[2]18.2'!C24</f>
        <v>39.538446305054684</v>
      </c>
      <c r="H25" s="42">
        <f>'[2]18.2'!D24</f>
        <v>41.67352240552764</v>
      </c>
      <c r="I25" s="42">
        <f>'[2]18.2'!E24</f>
        <v>43.92389261542613</v>
      </c>
      <c r="J25" s="41">
        <f t="shared" si="3"/>
        <v>46.29578281665915</v>
      </c>
      <c r="K25" s="41">
        <f t="shared" si="3"/>
        <v>48.795755088758746</v>
      </c>
      <c r="L25" s="41">
        <f t="shared" si="3"/>
        <v>51.43072586355172</v>
      </c>
    </row>
    <row r="26" spans="3:12" ht="12.75">
      <c r="C26" s="39"/>
      <c r="D26" s="49" t="s">
        <v>34</v>
      </c>
      <c r="E26" s="26" t="s">
        <v>19</v>
      </c>
      <c r="F26" s="42"/>
      <c r="G26" s="42"/>
      <c r="H26" s="46"/>
      <c r="I26" s="41"/>
      <c r="J26" s="41"/>
      <c r="K26" s="41"/>
      <c r="L26" s="41"/>
    </row>
    <row r="27" spans="3:12" ht="13.5" customHeight="1">
      <c r="C27" s="39"/>
      <c r="D27" s="49" t="s">
        <v>35</v>
      </c>
      <c r="E27" s="26" t="s">
        <v>19</v>
      </c>
      <c r="F27" s="42"/>
      <c r="G27" s="42"/>
      <c r="H27" s="46"/>
      <c r="I27" s="41"/>
      <c r="J27" s="41"/>
      <c r="K27" s="41"/>
      <c r="L27" s="41"/>
    </row>
    <row r="28" spans="3:12" ht="12.75">
      <c r="C28" s="39"/>
      <c r="D28" s="49" t="s">
        <v>36</v>
      </c>
      <c r="E28" s="26" t="s">
        <v>19</v>
      </c>
      <c r="F28" s="42"/>
      <c r="G28" s="42">
        <f>'[2]18.2'!C26</f>
        <v>25.11110351366411</v>
      </c>
      <c r="H28" s="42">
        <f>'[2]18.2'!D26</f>
        <v>26.46710310340197</v>
      </c>
      <c r="I28" s="42">
        <f>'[2]18.2'!E26</f>
        <v>27.896326670985676</v>
      </c>
      <c r="J28" s="41">
        <f>I28*J13</f>
        <v>29.402728311218905</v>
      </c>
      <c r="K28" s="41">
        <f>J28*K13</f>
        <v>30.990475640024727</v>
      </c>
      <c r="L28" s="41">
        <f>K28*L13</f>
        <v>32.66396132458606</v>
      </c>
    </row>
    <row r="29" spans="3:12" ht="12.75">
      <c r="C29" s="39"/>
      <c r="D29" s="50" t="s">
        <v>37</v>
      </c>
      <c r="E29" s="26" t="s">
        <v>19</v>
      </c>
      <c r="F29" s="42"/>
      <c r="G29" s="42"/>
      <c r="H29" s="46"/>
      <c r="I29" s="46"/>
      <c r="J29" s="41">
        <f>I29*J$13</f>
        <v>0</v>
      </c>
      <c r="K29" s="41">
        <f>J29*K$13</f>
        <v>0</v>
      </c>
      <c r="L29" s="41">
        <f>K29*L$13</f>
        <v>0</v>
      </c>
    </row>
    <row r="30" spans="3:12" ht="12.75">
      <c r="C30" s="39" t="s">
        <v>38</v>
      </c>
      <c r="D30" s="40" t="s">
        <v>39</v>
      </c>
      <c r="E30" s="26" t="s">
        <v>19</v>
      </c>
      <c r="F30" s="42"/>
      <c r="G30" s="42"/>
      <c r="H30" s="46"/>
      <c r="I30" s="41"/>
      <c r="J30" s="41"/>
      <c r="K30" s="41"/>
      <c r="L30" s="41"/>
    </row>
    <row r="31" spans="3:12" ht="12.75">
      <c r="C31" s="39" t="s">
        <v>40</v>
      </c>
      <c r="D31" s="40" t="s">
        <v>41</v>
      </c>
      <c r="E31" s="26" t="s">
        <v>19</v>
      </c>
      <c r="F31" s="42"/>
      <c r="G31" s="42">
        <f>'[2]18.2'!C32</f>
        <v>3.812118214336173</v>
      </c>
      <c r="H31" s="42">
        <f>'[2]18.2'!D32</f>
        <v>4.017972597910327</v>
      </c>
      <c r="I31" s="42">
        <f>'[2]18.2'!E32</f>
        <v>4.234943118197484</v>
      </c>
      <c r="J31" s="41">
        <f aca="true" t="shared" si="4" ref="I31:L33">I31*J$13</f>
        <v>4.463630046580149</v>
      </c>
      <c r="K31" s="41">
        <f t="shared" si="4"/>
        <v>4.704666069095477</v>
      </c>
      <c r="L31" s="41">
        <f t="shared" si="4"/>
        <v>4.9587180368266335</v>
      </c>
    </row>
    <row r="32" spans="3:12" ht="24">
      <c r="C32" s="39" t="s">
        <v>42</v>
      </c>
      <c r="D32" s="40" t="s">
        <v>43</v>
      </c>
      <c r="E32" s="26" t="s">
        <v>19</v>
      </c>
      <c r="F32" s="42"/>
      <c r="G32" s="42">
        <v>0</v>
      </c>
      <c r="H32" s="46">
        <v>0</v>
      </c>
      <c r="I32" s="41">
        <f t="shared" si="4"/>
        <v>0</v>
      </c>
      <c r="J32" s="41">
        <f t="shared" si="4"/>
        <v>0</v>
      </c>
      <c r="K32" s="41">
        <f t="shared" si="4"/>
        <v>0</v>
      </c>
      <c r="L32" s="41">
        <f t="shared" si="4"/>
        <v>0</v>
      </c>
    </row>
    <row r="33" spans="3:13" ht="12.75">
      <c r="C33" s="39" t="s">
        <v>44</v>
      </c>
      <c r="D33" s="40" t="s">
        <v>45</v>
      </c>
      <c r="E33" s="26" t="s">
        <v>19</v>
      </c>
      <c r="F33" s="42"/>
      <c r="G33" s="42">
        <v>0</v>
      </c>
      <c r="H33" s="46">
        <f>'[2]18.2'!E30</f>
        <v>0</v>
      </c>
      <c r="I33" s="41">
        <f t="shared" si="4"/>
        <v>0</v>
      </c>
      <c r="J33" s="41">
        <f t="shared" si="4"/>
        <v>0</v>
      </c>
      <c r="K33" s="41">
        <f t="shared" si="4"/>
        <v>0</v>
      </c>
      <c r="L33" s="41">
        <f t="shared" si="4"/>
        <v>0</v>
      </c>
      <c r="M33" s="3"/>
    </row>
    <row r="34" spans="3:13" ht="12.75">
      <c r="C34" s="39" t="s">
        <v>46</v>
      </c>
      <c r="D34" s="51" t="s">
        <v>47</v>
      </c>
      <c r="E34" s="26" t="s">
        <v>19</v>
      </c>
      <c r="F34" s="42"/>
      <c r="G34" s="42"/>
      <c r="H34" s="46"/>
      <c r="I34" s="41"/>
      <c r="J34" s="41"/>
      <c r="K34" s="41"/>
      <c r="L34" s="41"/>
      <c r="M34" s="3"/>
    </row>
    <row r="35" spans="3:12" ht="12.75">
      <c r="C35" s="39" t="s">
        <v>48</v>
      </c>
      <c r="D35" s="51" t="s">
        <v>49</v>
      </c>
      <c r="E35" s="26" t="s">
        <v>19</v>
      </c>
      <c r="F35" s="42"/>
      <c r="G35" s="42"/>
      <c r="H35" s="46"/>
      <c r="I35" s="41"/>
      <c r="J35" s="41"/>
      <c r="K35" s="41"/>
      <c r="L35" s="41"/>
    </row>
    <row r="36" spans="3:14" ht="12.75">
      <c r="C36" s="39" t="s">
        <v>50</v>
      </c>
      <c r="D36" s="40" t="s">
        <v>51</v>
      </c>
      <c r="E36" s="26" t="s">
        <v>19</v>
      </c>
      <c r="F36" s="42">
        <v>73.1</v>
      </c>
      <c r="G36" s="46">
        <f>SUM('[2]18.2'!C33:C35,'[2]18.2'!C38:C39)</f>
        <v>523.6118525026848</v>
      </c>
      <c r="H36" s="46">
        <f>SUM('[2]18.2'!D33:D35,'[2]18.2'!D38:D39)</f>
        <v>551.3872385378297</v>
      </c>
      <c r="I36" s="46">
        <f>SUM('[2]18.2'!E33:E35,'[2]18.2'!E38:E39)</f>
        <v>581.6887847348726</v>
      </c>
      <c r="J36" s="41">
        <f>I36*J13</f>
        <v>613.0999791105558</v>
      </c>
      <c r="K36" s="41">
        <f>J36*K$13</f>
        <v>646.2073779825258</v>
      </c>
      <c r="L36" s="41">
        <f>K36*L$13</f>
        <v>681.1025763935822</v>
      </c>
      <c r="N36" s="52"/>
    </row>
    <row r="37" spans="3:12" ht="12.75">
      <c r="C37" s="53"/>
      <c r="D37" s="54" t="s">
        <v>52</v>
      </c>
      <c r="E37" s="26" t="s">
        <v>19</v>
      </c>
      <c r="F37" s="55">
        <f aca="true" t="shared" si="5" ref="F37:L37">F17+F20+F21</f>
        <v>936.3416260162602</v>
      </c>
      <c r="G37" s="55">
        <f t="shared" si="5"/>
        <v>1256.7035598203036</v>
      </c>
      <c r="H37" s="55">
        <f t="shared" si="5"/>
        <v>2064.6631708506</v>
      </c>
      <c r="I37" s="55">
        <f t="shared" si="5"/>
        <v>2291.6984251610784</v>
      </c>
      <c r="J37" s="55">
        <f t="shared" si="5"/>
        <v>2415.4501401197767</v>
      </c>
      <c r="K37" s="55">
        <f t="shared" si="5"/>
        <v>2545.884447686245</v>
      </c>
      <c r="L37" s="55">
        <f t="shared" si="5"/>
        <v>2683.362207861302</v>
      </c>
    </row>
    <row r="38" spans="3:12" ht="12.75">
      <c r="C38" s="12"/>
      <c r="D38" s="56" t="s">
        <v>53</v>
      </c>
      <c r="E38" s="57"/>
      <c r="F38" s="58"/>
      <c r="G38" s="58"/>
      <c r="H38" s="59"/>
      <c r="I38" s="59"/>
      <c r="J38" s="59"/>
      <c r="K38" s="59"/>
      <c r="L38" s="59"/>
    </row>
    <row r="39" spans="3:12" ht="6" customHeight="1">
      <c r="C39" s="33"/>
      <c r="D39" s="33"/>
      <c r="E39" s="4"/>
      <c r="F39" s="33"/>
      <c r="G39" s="33"/>
      <c r="H39" s="60"/>
      <c r="I39" s="60"/>
      <c r="J39" s="60"/>
      <c r="K39" s="60"/>
      <c r="L39" s="60"/>
    </row>
    <row r="40" spans="3:12" ht="22.5" customHeight="1">
      <c r="C40" s="115" t="s">
        <v>54</v>
      </c>
      <c r="D40" s="116"/>
      <c r="E40" s="116"/>
      <c r="F40" s="116"/>
      <c r="G40" s="116"/>
      <c r="H40" s="116"/>
      <c r="I40" s="116"/>
      <c r="J40" s="116"/>
      <c r="K40" s="35"/>
      <c r="L40" s="36"/>
    </row>
    <row r="41" spans="3:12" ht="12.75">
      <c r="C41" s="37"/>
      <c r="D41" s="38" t="s">
        <v>16</v>
      </c>
      <c r="E41" s="14" t="s">
        <v>4</v>
      </c>
      <c r="F41" s="16" t="s">
        <v>5</v>
      </c>
      <c r="G41" s="16" t="s">
        <v>6</v>
      </c>
      <c r="H41" s="16">
        <v>2014</v>
      </c>
      <c r="I41" s="16">
        <v>2015</v>
      </c>
      <c r="J41" s="16">
        <v>2016</v>
      </c>
      <c r="K41" s="16">
        <v>2017</v>
      </c>
      <c r="L41" s="16">
        <v>2018</v>
      </c>
    </row>
    <row r="42" spans="3:13" ht="12.75">
      <c r="C42" s="61" t="s">
        <v>55</v>
      </c>
      <c r="D42" s="62" t="s">
        <v>56</v>
      </c>
      <c r="E42" s="63" t="s">
        <v>19</v>
      </c>
      <c r="F42" s="64"/>
      <c r="G42" s="64"/>
      <c r="H42" s="64"/>
      <c r="I42" s="64"/>
      <c r="J42" s="64"/>
      <c r="K42" s="64"/>
      <c r="L42" s="64"/>
      <c r="M42" s="65"/>
    </row>
    <row r="43" spans="3:12" ht="12.75">
      <c r="C43" s="61" t="s">
        <v>57</v>
      </c>
      <c r="D43" s="62" t="s">
        <v>58</v>
      </c>
      <c r="E43" s="63" t="s">
        <v>19</v>
      </c>
      <c r="F43" s="64"/>
      <c r="G43" s="64">
        <v>0</v>
      </c>
      <c r="H43" s="64">
        <v>0</v>
      </c>
      <c r="I43" s="41">
        <f>H43*1.08</f>
        <v>0</v>
      </c>
      <c r="J43" s="41">
        <f>I43*1.08</f>
        <v>0</v>
      </c>
      <c r="K43" s="41">
        <f>J43*1.08</f>
        <v>0</v>
      </c>
      <c r="L43" s="41">
        <f>K43*1.08</f>
        <v>0</v>
      </c>
    </row>
    <row r="44" spans="3:12" ht="12.75">
      <c r="C44" s="61" t="s">
        <v>59</v>
      </c>
      <c r="D44" s="62" t="s">
        <v>60</v>
      </c>
      <c r="E44" s="63" t="s">
        <v>19</v>
      </c>
      <c r="F44" s="64"/>
      <c r="G44" s="64"/>
      <c r="H44" s="64"/>
      <c r="I44" s="64"/>
      <c r="J44" s="64"/>
      <c r="K44" s="64"/>
      <c r="L44" s="64"/>
    </row>
    <row r="45" spans="3:12" ht="12.75">
      <c r="C45" s="66" t="s">
        <v>61</v>
      </c>
      <c r="D45" s="51" t="s">
        <v>62</v>
      </c>
      <c r="E45" s="67" t="s">
        <v>19</v>
      </c>
      <c r="F45" s="64"/>
      <c r="G45" s="64">
        <f>'[2]18.2'!C43</f>
        <v>1201.051</v>
      </c>
      <c r="H45" s="64">
        <f>'[2]18.2'!D43</f>
        <v>1265.907754</v>
      </c>
      <c r="I45" s="64">
        <f>'[2]18.2'!E43</f>
        <v>1334.2667727159999</v>
      </c>
      <c r="J45" s="68">
        <f>I45*J13</f>
        <v>1406.317178442664</v>
      </c>
      <c r="K45" s="68">
        <f>J45*K13</f>
        <v>1482.258306078568</v>
      </c>
      <c r="L45" s="68">
        <f>K45*L13</f>
        <v>1562.3002546068108</v>
      </c>
    </row>
    <row r="46" spans="3:12" ht="12.75">
      <c r="C46" s="66" t="s">
        <v>63</v>
      </c>
      <c r="D46" s="51" t="s">
        <v>64</v>
      </c>
      <c r="E46" s="67" t="s">
        <v>19</v>
      </c>
      <c r="F46" s="69">
        <f aca="true" t="shared" si="6" ref="F46:L46">SUM(F47:F49)</f>
        <v>0</v>
      </c>
      <c r="G46" s="69">
        <f t="shared" si="6"/>
        <v>50.68222256123066</v>
      </c>
      <c r="H46" s="69">
        <f t="shared" si="6"/>
        <v>35.52679056641711</v>
      </c>
      <c r="I46" s="69">
        <f t="shared" si="6"/>
        <v>21.641508121363636</v>
      </c>
      <c r="J46" s="69">
        <f t="shared" si="6"/>
        <v>13.125885403297271</v>
      </c>
      <c r="K46" s="69">
        <f t="shared" si="6"/>
        <v>11.414514805395322</v>
      </c>
      <c r="L46" s="69">
        <f t="shared" si="6"/>
        <v>11.165796189126672</v>
      </c>
    </row>
    <row r="47" spans="3:12" ht="12.75">
      <c r="C47" s="66" t="s">
        <v>65</v>
      </c>
      <c r="D47" s="70" t="s">
        <v>66</v>
      </c>
      <c r="E47" s="67" t="s">
        <v>19</v>
      </c>
      <c r="F47" s="64"/>
      <c r="G47" s="64">
        <f>'[2]18.2'!C41</f>
        <v>5.602215281230654</v>
      </c>
      <c r="H47" s="64">
        <f>'[2]18.2'!D41</f>
        <v>5.90473490641711</v>
      </c>
      <c r="I47" s="64">
        <f>'[2]18.2'!E41</f>
        <v>6.223590591363633</v>
      </c>
      <c r="J47" s="41">
        <f>I47*J$13</f>
        <v>6.5596644832972695</v>
      </c>
      <c r="K47" s="41">
        <f>J47*K$13</f>
        <v>6.913886365395323</v>
      </c>
      <c r="L47" s="41">
        <f>K47*L$13</f>
        <v>7.287236229126671</v>
      </c>
    </row>
    <row r="48" spans="3:12" ht="12.75">
      <c r="C48" s="66" t="s">
        <v>67</v>
      </c>
      <c r="D48" s="70" t="s">
        <v>68</v>
      </c>
      <c r="E48" s="67" t="s">
        <v>19</v>
      </c>
      <c r="F48" s="64"/>
      <c r="G48" s="64">
        <f>'[2]17.2'!T48</f>
        <v>45.080007280000004</v>
      </c>
      <c r="H48" s="71">
        <f>'[2]17.2'!T93</f>
        <v>29.62205566</v>
      </c>
      <c r="I48" s="41">
        <f>'[2]17.2'!T138</f>
        <v>15.417917530000002</v>
      </c>
      <c r="J48" s="41">
        <f>'[2]17.2'!T183</f>
        <v>6.566220920000001</v>
      </c>
      <c r="K48" s="41">
        <f>'[2]17.2'!T228</f>
        <v>4.50062844</v>
      </c>
      <c r="L48" s="41">
        <f>'[2]17.2'!T273</f>
        <v>3.878559960000001</v>
      </c>
    </row>
    <row r="49" spans="3:12" ht="12.75">
      <c r="C49" s="66" t="s">
        <v>69</v>
      </c>
      <c r="D49" s="70" t="s">
        <v>70</v>
      </c>
      <c r="E49" s="67" t="s">
        <v>19</v>
      </c>
      <c r="F49" s="64"/>
      <c r="G49" s="64"/>
      <c r="H49" s="71"/>
      <c r="I49" s="71"/>
      <c r="J49" s="71"/>
      <c r="K49" s="71"/>
      <c r="L49" s="71"/>
    </row>
    <row r="50" spans="3:14" ht="12.75">
      <c r="C50" s="66" t="s">
        <v>71</v>
      </c>
      <c r="D50" s="62" t="s">
        <v>72</v>
      </c>
      <c r="E50" s="67" t="s">
        <v>19</v>
      </c>
      <c r="F50" s="64">
        <f>0.353*F20</f>
        <v>212.71837398373984</v>
      </c>
      <c r="G50" s="64">
        <f>SUM('[2]18.2'!C9:C10)</f>
        <v>203.566</v>
      </c>
      <c r="H50" s="64">
        <f>SUM('[2]18.2'!D9:D10)</f>
        <v>214.38280031372102</v>
      </c>
      <c r="I50" s="64">
        <f>SUM('[2]18.2'!E9:E10)</f>
        <v>261.54963533344574</v>
      </c>
      <c r="J50" s="41">
        <f>I50*I13</f>
        <v>275.67331564145184</v>
      </c>
      <c r="K50" s="41">
        <f>J50*J13</f>
        <v>290.55967468609026</v>
      </c>
      <c r="L50" s="41">
        <f>K50*K13</f>
        <v>306.2498971191392</v>
      </c>
      <c r="N50" s="72"/>
    </row>
    <row r="51" spans="3:13" ht="12.75">
      <c r="C51" s="66" t="s">
        <v>73</v>
      </c>
      <c r="D51" s="51" t="s">
        <v>74</v>
      </c>
      <c r="E51" s="67" t="s">
        <v>19</v>
      </c>
      <c r="F51" s="73">
        <v>28.28</v>
      </c>
      <c r="G51" s="73">
        <f>'[2]17.2'!Q48</f>
        <v>591.2782744799999</v>
      </c>
      <c r="H51" s="73">
        <f>'[2]17.2'!Q93</f>
        <v>591.27816</v>
      </c>
      <c r="I51" s="41">
        <f>'[2]17.2'!Q138</f>
        <v>590.38167</v>
      </c>
      <c r="J51" s="41">
        <f>'[2]17.2'!Q183</f>
        <v>118.49609000000002</v>
      </c>
      <c r="K51" s="41">
        <f>'[2]17.2'!Q228</f>
        <v>28.275840000000002</v>
      </c>
      <c r="L51" s="41">
        <f>'[2]17.2'!Q273</f>
        <v>28.275840000000002</v>
      </c>
      <c r="M51" s="65"/>
    </row>
    <row r="52" spans="3:13" ht="12.75">
      <c r="C52" s="66" t="s">
        <v>75</v>
      </c>
      <c r="D52" s="51" t="s">
        <v>76</v>
      </c>
      <c r="E52" s="67" t="s">
        <v>19</v>
      </c>
      <c r="F52" s="73"/>
      <c r="G52" s="73"/>
      <c r="H52" s="71">
        <f>'[2]21.3'!G9</f>
        <v>0</v>
      </c>
      <c r="I52" s="41">
        <v>0</v>
      </c>
      <c r="J52" s="41">
        <v>0</v>
      </c>
      <c r="K52" s="41">
        <v>0</v>
      </c>
      <c r="L52" s="41">
        <v>0</v>
      </c>
      <c r="M52" s="65"/>
    </row>
    <row r="53" spans="3:12" ht="12.75">
      <c r="C53" s="66" t="s">
        <v>77</v>
      </c>
      <c r="D53" s="51" t="s">
        <v>78</v>
      </c>
      <c r="E53" s="67" t="s">
        <v>19</v>
      </c>
      <c r="F53" s="64"/>
      <c r="G53" s="64"/>
      <c r="H53" s="71"/>
      <c r="I53" s="74"/>
      <c r="J53" s="74"/>
      <c r="K53" s="74"/>
      <c r="L53" s="74"/>
    </row>
    <row r="54" spans="3:12" ht="12.75">
      <c r="C54" s="66" t="s">
        <v>79</v>
      </c>
      <c r="D54" s="51" t="s">
        <v>80</v>
      </c>
      <c r="E54" s="67" t="s">
        <v>19</v>
      </c>
      <c r="F54" s="64">
        <f>F57-F46-F50-F51-F52-F53-F55</f>
        <v>1110.9416260162602</v>
      </c>
      <c r="G54" s="64">
        <f>'[2]21.3'!C23</f>
        <v>6.5794999999999995</v>
      </c>
      <c r="H54" s="64">
        <f>'[2]21.3'!E23</f>
        <v>6.928213499999999</v>
      </c>
      <c r="I54" s="71">
        <f>'[2]21.3'!G21</f>
        <v>8.452505106685457</v>
      </c>
      <c r="J54" s="71">
        <f>I54*I13</f>
        <v>8.908940382446472</v>
      </c>
      <c r="K54" s="71">
        <f>J54*J13</f>
        <v>9.390023163098583</v>
      </c>
      <c r="L54" s="71">
        <f>K54*K13</f>
        <v>9.897084413905906</v>
      </c>
    </row>
    <row r="55" spans="3:13" ht="12.75">
      <c r="C55" s="66" t="s">
        <v>81</v>
      </c>
      <c r="D55" s="51" t="s">
        <v>82</v>
      </c>
      <c r="E55" s="67" t="s">
        <v>19</v>
      </c>
      <c r="F55" s="64"/>
      <c r="G55" s="64"/>
      <c r="H55" s="75">
        <f>'[2]21.3'!G28</f>
        <v>0</v>
      </c>
      <c r="I55" s="41">
        <v>0</v>
      </c>
      <c r="J55" s="41">
        <v>0</v>
      </c>
      <c r="K55" s="41">
        <v>0</v>
      </c>
      <c r="L55" s="41">
        <f>K55*L13</f>
        <v>0</v>
      </c>
      <c r="M55" s="2"/>
    </row>
    <row r="56" spans="3:13" ht="12.75">
      <c r="C56" s="66" t="s">
        <v>83</v>
      </c>
      <c r="D56" s="51" t="s">
        <v>84</v>
      </c>
      <c r="E56" s="67" t="s">
        <v>19</v>
      </c>
      <c r="F56" s="64"/>
      <c r="G56" s="64"/>
      <c r="H56" s="76"/>
      <c r="I56" s="76"/>
      <c r="J56" s="76"/>
      <c r="K56" s="76"/>
      <c r="L56" s="76"/>
      <c r="M56" s="77"/>
    </row>
    <row r="57" spans="3:12" ht="12.75">
      <c r="C57" s="78"/>
      <c r="D57" s="54" t="s">
        <v>85</v>
      </c>
      <c r="E57" s="26" t="s">
        <v>19</v>
      </c>
      <c r="F57" s="55">
        <v>1351.94</v>
      </c>
      <c r="G57" s="55">
        <f aca="true" t="shared" si="7" ref="G57:L57">SUM(G42:G46,G50:G56)</f>
        <v>2053.1569970412306</v>
      </c>
      <c r="H57" s="55">
        <f t="shared" si="7"/>
        <v>2114.023718380138</v>
      </c>
      <c r="I57" s="55">
        <f t="shared" si="7"/>
        <v>2216.292091277495</v>
      </c>
      <c r="J57" s="55">
        <f t="shared" si="7"/>
        <v>1822.5214098698596</v>
      </c>
      <c r="K57" s="55">
        <f t="shared" si="7"/>
        <v>1821.8983587331522</v>
      </c>
      <c r="L57" s="55">
        <f t="shared" si="7"/>
        <v>1917.8888723289826</v>
      </c>
    </row>
    <row r="58" spans="3:12" ht="12.75">
      <c r="C58" s="12"/>
      <c r="D58" s="56" t="s">
        <v>53</v>
      </c>
      <c r="E58" s="57"/>
      <c r="F58" s="58"/>
      <c r="G58" s="58"/>
      <c r="H58" s="59"/>
      <c r="I58" s="59"/>
      <c r="J58" s="59"/>
      <c r="K58" s="59"/>
      <c r="L58" s="59"/>
    </row>
    <row r="59" spans="3:12" ht="6.75" customHeight="1">
      <c r="C59" s="79"/>
      <c r="D59" s="80"/>
      <c r="E59" s="81"/>
      <c r="F59" s="82"/>
      <c r="G59" s="82"/>
      <c r="H59" s="82"/>
      <c r="I59" s="82"/>
      <c r="J59" s="82"/>
      <c r="K59" s="82"/>
      <c r="L59" s="82"/>
    </row>
    <row r="60" spans="3:12" ht="15" customHeight="1">
      <c r="C60" s="109" t="s">
        <v>86</v>
      </c>
      <c r="D60" s="109"/>
      <c r="E60" s="109"/>
      <c r="F60" s="109"/>
      <c r="G60" s="109"/>
      <c r="H60" s="109"/>
      <c r="I60" s="109"/>
      <c r="J60" s="109"/>
      <c r="K60" s="83"/>
      <c r="L60" s="83"/>
    </row>
    <row r="61" spans="3:12" ht="12.75">
      <c r="C61" s="37"/>
      <c r="D61" s="38" t="s">
        <v>16</v>
      </c>
      <c r="E61" s="14" t="s">
        <v>4</v>
      </c>
      <c r="F61" s="16" t="s">
        <v>5</v>
      </c>
      <c r="G61" s="16" t="s">
        <v>6</v>
      </c>
      <c r="H61" s="16">
        <v>2014</v>
      </c>
      <c r="I61" s="16">
        <v>2015</v>
      </c>
      <c r="J61" s="16">
        <v>2016</v>
      </c>
      <c r="K61" s="16">
        <v>2017</v>
      </c>
      <c r="L61" s="16">
        <v>2018</v>
      </c>
    </row>
    <row r="62" spans="3:12" ht="24">
      <c r="C62" s="61" t="s">
        <v>87</v>
      </c>
      <c r="D62" s="51" t="s">
        <v>88</v>
      </c>
      <c r="E62" s="63" t="s">
        <v>19</v>
      </c>
      <c r="F62" s="84"/>
      <c r="G62" s="84"/>
      <c r="H62" s="85"/>
      <c r="I62" s="85"/>
      <c r="J62" s="85"/>
      <c r="K62" s="85"/>
      <c r="L62" s="85"/>
    </row>
    <row r="63" spans="3:12" ht="12.75">
      <c r="C63" s="61" t="s">
        <v>89</v>
      </c>
      <c r="D63" s="30" t="s">
        <v>90</v>
      </c>
      <c r="E63" s="63"/>
      <c r="F63" s="86"/>
      <c r="G63" s="86"/>
      <c r="H63" s="85"/>
      <c r="I63" s="85"/>
      <c r="J63" s="85"/>
      <c r="K63" s="85"/>
      <c r="L63" s="85"/>
    </row>
    <row r="64" spans="3:12" ht="12.75">
      <c r="C64" s="61" t="s">
        <v>91</v>
      </c>
      <c r="D64" s="51" t="s">
        <v>92</v>
      </c>
      <c r="E64" s="63"/>
      <c r="F64" s="86"/>
      <c r="G64" s="86"/>
      <c r="H64" s="85"/>
      <c r="I64" s="85"/>
      <c r="J64" s="85"/>
      <c r="K64" s="85"/>
      <c r="L64" s="85"/>
    </row>
    <row r="65" spans="3:12" ht="12.75">
      <c r="C65" s="61"/>
      <c r="D65" s="54" t="s">
        <v>93</v>
      </c>
      <c r="E65" s="63" t="s">
        <v>19</v>
      </c>
      <c r="F65" s="87">
        <f>SUM(F62:F64)</f>
        <v>0</v>
      </c>
      <c r="G65" s="87">
        <f>SUM(G62:G64)</f>
        <v>0</v>
      </c>
      <c r="H65" s="87">
        <f>SUM(H62:H64)</f>
        <v>0</v>
      </c>
      <c r="I65" s="87"/>
      <c r="J65" s="87"/>
      <c r="K65" s="87"/>
      <c r="L65" s="87"/>
    </row>
    <row r="66" spans="3:12" ht="13.5" customHeight="1">
      <c r="C66" s="61"/>
      <c r="D66" s="56" t="s">
        <v>53</v>
      </c>
      <c r="E66" s="63"/>
      <c r="F66" s="88"/>
      <c r="G66" s="88"/>
      <c r="H66" s="89"/>
      <c r="I66" s="89"/>
      <c r="J66" s="89"/>
      <c r="K66" s="89"/>
      <c r="L66" s="89"/>
    </row>
    <row r="67" spans="3:14" ht="12.75">
      <c r="C67" s="12"/>
      <c r="D67" s="90" t="s">
        <v>94</v>
      </c>
      <c r="E67" s="48" t="s">
        <v>19</v>
      </c>
      <c r="F67" s="91">
        <f aca="true" t="shared" si="8" ref="F67:L67">F37+F57+F65</f>
        <v>2288.2816260162604</v>
      </c>
      <c r="G67" s="91">
        <f t="shared" si="8"/>
        <v>3309.860556861534</v>
      </c>
      <c r="H67" s="91">
        <f t="shared" si="8"/>
        <v>4178.6868892307375</v>
      </c>
      <c r="I67" s="91">
        <f t="shared" si="8"/>
        <v>4507.990516438573</v>
      </c>
      <c r="J67" s="91">
        <f t="shared" si="8"/>
        <v>4237.9715499896365</v>
      </c>
      <c r="K67" s="91">
        <f t="shared" si="8"/>
        <v>4367.782806419397</v>
      </c>
      <c r="L67" s="91">
        <f t="shared" si="8"/>
        <v>4601.2510801902845</v>
      </c>
      <c r="N67" s="72"/>
    </row>
    <row r="68" spans="3:12" ht="12.75">
      <c r="C68" s="12"/>
      <c r="D68" s="56" t="s">
        <v>53</v>
      </c>
      <c r="E68" s="48"/>
      <c r="F68" s="91"/>
      <c r="G68" s="92"/>
      <c r="H68" s="92">
        <f>H67/F67</f>
        <v>1.8261243903380642</v>
      </c>
      <c r="I68" s="92">
        <f>I67/H67</f>
        <v>1.0788055281328957</v>
      </c>
      <c r="J68" s="92">
        <f>J67/I67</f>
        <v>0.9401021440785421</v>
      </c>
      <c r="K68" s="92">
        <f>K67/J67</f>
        <v>1.0306305162501805</v>
      </c>
      <c r="L68" s="92">
        <f>L67/K67</f>
        <v>1.0534523542305618</v>
      </c>
    </row>
    <row r="69" spans="3:12" ht="14.25" customHeight="1">
      <c r="C69" s="110" t="s">
        <v>95</v>
      </c>
      <c r="D69" s="110"/>
      <c r="E69" s="48" t="s">
        <v>19</v>
      </c>
      <c r="F69" s="91">
        <v>3898.01</v>
      </c>
      <c r="G69" s="91">
        <f>'[2]25'!D24</f>
        <v>5797.721887347215</v>
      </c>
      <c r="H69" s="91">
        <f>'[2]25'!E24</f>
        <v>7019.877856719117</v>
      </c>
      <c r="I69" s="91">
        <f>'[2]25'!F24</f>
        <v>7420.676113435835</v>
      </c>
      <c r="J69" s="91">
        <f>'[2]Баланс э-э'!I12*'[2]30'!E8*1000</f>
        <v>7821.628474529482</v>
      </c>
      <c r="K69" s="91">
        <f>'[2]Баланс э-э'!K12*'[2]30'!F8*1000</f>
        <v>8293.240549896598</v>
      </c>
      <c r="L69" s="91">
        <f>'[2]Баланс э-э'!M12*'[2]30'!G8*1000</f>
        <v>8813.89531763501</v>
      </c>
    </row>
    <row r="70" spans="3:12" ht="12.75">
      <c r="C70" s="12"/>
      <c r="D70" s="56" t="s">
        <v>53</v>
      </c>
      <c r="E70" s="57"/>
      <c r="F70" s="93"/>
      <c r="G70" s="93"/>
      <c r="H70" s="94">
        <f>H69/F69</f>
        <v>1.8008875956498613</v>
      </c>
      <c r="I70" s="95">
        <f>I69/H69</f>
        <v>1.0570947621735458</v>
      </c>
      <c r="J70" s="95">
        <f>J69/I69</f>
        <v>1.0540317829486838</v>
      </c>
      <c r="K70" s="95">
        <f>K69/J69</f>
        <v>1.0602958932277189</v>
      </c>
      <c r="L70" s="95">
        <f>L69/K69</f>
        <v>1.0627806180956494</v>
      </c>
    </row>
    <row r="71" spans="3:12" ht="12.75">
      <c r="C71" s="12"/>
      <c r="D71" s="90" t="s">
        <v>96</v>
      </c>
      <c r="E71" s="48" t="s">
        <v>19</v>
      </c>
      <c r="F71" s="91">
        <f aca="true" t="shared" si="9" ref="F71:L71">F67+F69</f>
        <v>6186.29162601626</v>
      </c>
      <c r="G71" s="91">
        <f t="shared" si="9"/>
        <v>9107.582444208749</v>
      </c>
      <c r="H71" s="91">
        <f t="shared" si="9"/>
        <v>11198.564745949854</v>
      </c>
      <c r="I71" s="91">
        <f t="shared" si="9"/>
        <v>11928.666629874408</v>
      </c>
      <c r="J71" s="91">
        <f t="shared" si="9"/>
        <v>12059.600024519119</v>
      </c>
      <c r="K71" s="91">
        <f t="shared" si="9"/>
        <v>12661.023356315996</v>
      </c>
      <c r="L71" s="91">
        <f t="shared" si="9"/>
        <v>13415.146397825294</v>
      </c>
    </row>
    <row r="72" spans="3:12" ht="12.75">
      <c r="C72" s="12"/>
      <c r="D72" s="56" t="s">
        <v>53</v>
      </c>
      <c r="E72" s="57"/>
      <c r="F72" s="93"/>
      <c r="G72" s="93"/>
      <c r="H72" s="94">
        <f>H71/F71</f>
        <v>1.81022257322216</v>
      </c>
      <c r="I72" s="94">
        <f>I71/H71</f>
        <v>1.0651960229268316</v>
      </c>
      <c r="J72" s="94">
        <f>J71/I71</f>
        <v>1.0109763646438739</v>
      </c>
      <c r="K72" s="94">
        <f>K71/J71</f>
        <v>1.0498709186518695</v>
      </c>
      <c r="L72" s="94">
        <f>L71/K71</f>
        <v>1.0595625661754349</v>
      </c>
    </row>
    <row r="73" spans="3:12" ht="14.25" customHeight="1">
      <c r="C73" s="96" t="s">
        <v>97</v>
      </c>
      <c r="D73" s="97"/>
      <c r="E73" s="98"/>
      <c r="F73" s="99"/>
      <c r="G73" s="99"/>
      <c r="H73" s="99"/>
      <c r="I73" s="99"/>
      <c r="J73" s="99"/>
      <c r="K73" s="99"/>
      <c r="L73" s="99"/>
    </row>
    <row r="74" spans="3:12" ht="13.5" customHeight="1">
      <c r="C74" s="12"/>
      <c r="D74" s="100" t="s">
        <v>98</v>
      </c>
      <c r="E74" s="101" t="s">
        <v>99</v>
      </c>
      <c r="F74" s="102">
        <v>36.047</v>
      </c>
      <c r="G74" s="102">
        <f>'[2]Технич. показ.'!H13</f>
        <v>23.692350000000005</v>
      </c>
      <c r="H74" s="103">
        <f>'[2]Технич. показ.'!R13</f>
        <v>25.56426779698736</v>
      </c>
      <c r="I74" s="103">
        <f>'[2]Технич. показ.'!W13</f>
        <v>25.674237</v>
      </c>
      <c r="J74" s="103">
        <f>'[2]Баланс э-э'!I24</f>
        <v>23.8941783815283</v>
      </c>
      <c r="K74" s="103">
        <f>'[2]Баланс э-э'!K24</f>
        <v>24.027912323245694</v>
      </c>
      <c r="L74" s="103">
        <f>'[2]Баланс э-э'!M24</f>
        <v>24.157252562564196</v>
      </c>
    </row>
    <row r="75" spans="3:12" ht="12.75" customHeight="1">
      <c r="C75" s="12"/>
      <c r="D75" s="104" t="s">
        <v>100</v>
      </c>
      <c r="E75" s="105" t="s">
        <v>101</v>
      </c>
      <c r="F75" s="106">
        <f aca="true" t="shared" si="10" ref="F75:L75">F71/F74/10</f>
        <v>17.16173780346842</v>
      </c>
      <c r="G75" s="106">
        <f t="shared" si="10"/>
        <v>38.44102608736046</v>
      </c>
      <c r="H75" s="106">
        <f t="shared" si="10"/>
        <v>43.805536833210446</v>
      </c>
      <c r="I75" s="106">
        <f t="shared" si="10"/>
        <v>46.461620767442504</v>
      </c>
      <c r="J75" s="106">
        <f t="shared" si="10"/>
        <v>50.47087132253917</v>
      </c>
      <c r="K75" s="106">
        <f t="shared" si="10"/>
        <v>52.692981337655155</v>
      </c>
      <c r="L75" s="106">
        <f t="shared" si="10"/>
        <v>55.532583281487746</v>
      </c>
    </row>
    <row r="76" spans="3:12" ht="12" customHeight="1">
      <c r="C76" s="12"/>
      <c r="D76" s="100" t="s">
        <v>53</v>
      </c>
      <c r="E76" s="101"/>
      <c r="F76" s="93"/>
      <c r="G76" s="103">
        <f>G75/F75</f>
        <v>2.239926196727668</v>
      </c>
      <c r="H76" s="94">
        <f>H75/F75</f>
        <v>2.5525117173365315</v>
      </c>
      <c r="I76" s="94">
        <f>I75/H75</f>
        <v>1.0606335209255646</v>
      </c>
      <c r="J76" s="94">
        <f>J75/I75</f>
        <v>1.0862916637188451</v>
      </c>
      <c r="K76" s="94">
        <f>K75/J75</f>
        <v>1.0440275738636524</v>
      </c>
      <c r="L76" s="94">
        <f>L75/K75</f>
        <v>1.0538895669166355</v>
      </c>
    </row>
    <row r="77" spans="9:12" ht="12.75">
      <c r="I77" s="107"/>
      <c r="J77" s="107"/>
      <c r="K77" s="107"/>
      <c r="L77" s="107"/>
    </row>
    <row r="79" spans="6:12" ht="12.75">
      <c r="F79" s="108"/>
      <c r="G79" s="108"/>
      <c r="I79" s="107"/>
      <c r="J79" s="107"/>
      <c r="K79" s="107"/>
      <c r="L79" s="107"/>
    </row>
    <row r="81" spans="3:12" ht="12.75">
      <c r="C81" s="111" t="str">
        <f>'[2]ВВОД'!C4</f>
        <v>Главный инженер                        А.Н.Кузнецов </v>
      </c>
      <c r="D81" s="111"/>
      <c r="E81" s="111"/>
      <c r="F81" s="111" t="str">
        <f>'[2]ВВОД'!C5</f>
        <v>Начальник ОФК ______________ </v>
      </c>
      <c r="G81" s="111"/>
      <c r="H81" s="111"/>
      <c r="I81" s="111"/>
      <c r="J81" s="111"/>
      <c r="K81" s="111"/>
      <c r="L81" s="111"/>
    </row>
  </sheetData>
  <mergeCells count="8">
    <mergeCell ref="E3:L3"/>
    <mergeCell ref="C6:J6"/>
    <mergeCell ref="C15:J15"/>
    <mergeCell ref="C40:J40"/>
    <mergeCell ref="C60:J60"/>
    <mergeCell ref="C69:D69"/>
    <mergeCell ref="C81:E81"/>
    <mergeCell ref="F81:L81"/>
  </mergeCells>
  <dataValidations count="1">
    <dataValidation type="decimal" allowBlank="1" showInputMessage="1" showErrorMessage="1" error="Ввведеное значение неверно" sqref="H56:L56 F18:H20 F47:G56 H51:H54 H12:L12 F22:H22 I53:L54 I44:L45 H50:I50 I49:L49 I42:L42 I20 I28:I29 G36:I36 F42:H45 I24:I25 I31 F24:F36 G24:H35 I47 H47:H49 F62:L66">
      <formula1>-1000000000000000</formula1>
      <formula2>1000000000000000</formula2>
    </dataValidation>
  </dataValidations>
  <printOptions/>
  <pageMargins left="0.75" right="0.75" top="1" bottom="1" header="0.5" footer="0.5"/>
  <pageSetup orientation="portrait" paperSize="9"/>
  <legacyDrawing r:id="rId3"/>
  <oleObjects>
    <oleObject progId="Equation.3" shapeId="696285" r:id="rId1"/>
    <oleObject progId="Equation.3" shapeId="69628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2014-04-23T06:39:11Z</dcterms:modified>
  <cp:category/>
  <cp:version/>
  <cp:contentType/>
  <cp:contentStatus/>
</cp:coreProperties>
</file>