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1.30_" sheetId="1" r:id="rId1"/>
    <sheet name="ЗСМИ для ВЭ_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<sst xmlns="http://schemas.openxmlformats.org/spreadsheetml/2006/main" count="450" uniqueCount="248">
  <si>
    <t>Таблица № П1.30</t>
  </si>
  <si>
    <t>(в ред. Приказа ФСТ РФ от 31.07.2007 № 138-э/6)</t>
  </si>
  <si>
    <t>Отпуск (передача) электроэнергии территориальными сетевыми организациями</t>
  </si>
  <si>
    <t>№</t>
  </si>
  <si>
    <t>Наименование показателя</t>
  </si>
  <si>
    <t>Отпуск ЭЭ, I полугодие, тыс. кВт·ч</t>
  </si>
  <si>
    <t>Отпуск ЭЭ, II полугодие, тыс. кВт·ч</t>
  </si>
  <si>
    <t>Годовой отпуск ЭЭ, тыс. кВт·ч</t>
  </si>
  <si>
    <t>Заявленная мощность, МВт</t>
  </si>
  <si>
    <t>Присоединенная мощность, МВА</t>
  </si>
  <si>
    <t>Товарная продукция, тыс. руб.</t>
  </si>
  <si>
    <t>1</t>
  </si>
  <si>
    <t>Поступление электроэнергии в сеть - всего</t>
  </si>
  <si>
    <t>в т.ч. из</t>
  </si>
  <si>
    <t>1.1</t>
  </si>
  <si>
    <t>не сетевых организаций</t>
  </si>
  <si>
    <t>1.2</t>
  </si>
  <si>
    <t>сетевых организаций</t>
  </si>
  <si>
    <t>1.2.2</t>
  </si>
  <si>
    <t xml:space="preserve">сетевой организации 1 ОАО "МРСК Юга"-"Волгоградэнерго" </t>
  </si>
  <si>
    <t>1.2.4</t>
  </si>
  <si>
    <t>…</t>
  </si>
  <si>
    <t>2</t>
  </si>
  <si>
    <t>Потери электроэнергии - всего</t>
  </si>
  <si>
    <t>Отпуск (передача) электроэнергии сетевыми предприятиями - всего</t>
  </si>
  <si>
    <t>в т.ч.</t>
  </si>
  <si>
    <t>3.1</t>
  </si>
  <si>
    <t xml:space="preserve">не сетевым организациям, в т.ч. </t>
  </si>
  <si>
    <t>3.1.1.</t>
  </si>
  <si>
    <t>собственное потребление</t>
  </si>
  <si>
    <t>3.1.2</t>
  </si>
  <si>
    <t>субабонентам, в т.ч.</t>
  </si>
  <si>
    <t>3.1.2.1</t>
  </si>
  <si>
    <t>наименование субабонента 1</t>
  </si>
  <si>
    <t>3.1.2.2</t>
  </si>
  <si>
    <t>….</t>
  </si>
  <si>
    <t>3.2</t>
  </si>
  <si>
    <t>сетевым организациям, в т.ч.</t>
  </si>
  <si>
    <t>3.2.1</t>
  </si>
  <si>
    <t>филиал ОАО "МРСК Юга"-"Волгоградэнерго" яч.45 ПС Промзона</t>
  </si>
  <si>
    <t>3.2.1.1</t>
  </si>
  <si>
    <t>также в сальдированном выражении (п. 3.2.1 - п. 1.2.1)</t>
  </si>
  <si>
    <t>3.2.2.</t>
  </si>
  <si>
    <t>3.2.2.1</t>
  </si>
  <si>
    <t>также в сальдированном выражении (п. 3.2.2 - п. 1.2.2)</t>
  </si>
  <si>
    <t>4</t>
  </si>
  <si>
    <t>Поступление электроэнергии в сеть ВН 110 кВ и выше</t>
  </si>
  <si>
    <t>4.1</t>
  </si>
  <si>
    <t>4.2</t>
  </si>
  <si>
    <t>4.2.1</t>
  </si>
  <si>
    <t xml:space="preserve">Филиал ОАО "МРСК Юга" - "Волгоградэнерго" </t>
  </si>
  <si>
    <t>4.2.2</t>
  </si>
  <si>
    <t>5</t>
  </si>
  <si>
    <t>Потери электроэнергии</t>
  </si>
  <si>
    <t>6</t>
  </si>
  <si>
    <t>Отпуск (передача) электроэнергии</t>
  </si>
  <si>
    <t>6.1</t>
  </si>
  <si>
    <t>6.1.1.</t>
  </si>
  <si>
    <t>собственное потребление, включая ПХН сетей</t>
  </si>
  <si>
    <t>6.1.2</t>
  </si>
  <si>
    <t>6.1.2.1</t>
  </si>
  <si>
    <t>6.1.2.2</t>
  </si>
  <si>
    <t>ПО "КЭС" фил ОАО "МРСК-Юга" яч 47</t>
  </si>
  <si>
    <t>ООО "З-д Ротор"</t>
  </si>
  <si>
    <t>6.2</t>
  </si>
  <si>
    <t>6.2.1</t>
  </si>
  <si>
    <t>филиал КЭС ОАО "МРСК Юга"-"Волгоградэнерго" яч. 45</t>
  </si>
  <si>
    <t>6.2.1.1.</t>
  </si>
  <si>
    <t>также в сальдированном выражении (п. 6.2.1 - п. 4.2.1)</t>
  </si>
  <si>
    <t>6.2.2</t>
  </si>
  <si>
    <t>6.2.2.1</t>
  </si>
  <si>
    <t>также в сальдированном выражении (п. 6.2.2 - п. 4.2.2)</t>
  </si>
  <si>
    <t>7</t>
  </si>
  <si>
    <t>Трансформировано из 110 кВ в:</t>
  </si>
  <si>
    <t>Х</t>
  </si>
  <si>
    <t>8</t>
  </si>
  <si>
    <t>- СН1</t>
  </si>
  <si>
    <t>9</t>
  </si>
  <si>
    <t>- СН2</t>
  </si>
  <si>
    <t>10</t>
  </si>
  <si>
    <t>- НН</t>
  </si>
  <si>
    <t>11</t>
  </si>
  <si>
    <t>Поступление электроэнергии в сеть СН1</t>
  </si>
  <si>
    <t>11.1</t>
  </si>
  <si>
    <t xml:space="preserve">не сетевых организаций </t>
  </si>
  <si>
    <t>11.2</t>
  </si>
  <si>
    <t>в т.ч из</t>
  </si>
  <si>
    <t>11.2.1</t>
  </si>
  <si>
    <t>сетевой организации 1</t>
  </si>
  <si>
    <t>11.2.2</t>
  </si>
  <si>
    <t>12</t>
  </si>
  <si>
    <t>13</t>
  </si>
  <si>
    <t>13.1</t>
  </si>
  <si>
    <t>13.1.1.</t>
  </si>
  <si>
    <t>Собственное потребление</t>
  </si>
  <si>
    <t>13.1.2.</t>
  </si>
  <si>
    <t>13.1.2.1</t>
  </si>
  <si>
    <t>13.1.2.2.</t>
  </si>
  <si>
    <t>13.2</t>
  </si>
  <si>
    <t>13.2.1</t>
  </si>
  <si>
    <t>13.2.1.1</t>
  </si>
  <si>
    <t>также в сальдированном выражении (п. 13.2.1- п. 11.2.1)</t>
  </si>
  <si>
    <t>13.2.2</t>
  </si>
  <si>
    <t>13.2.2.1</t>
  </si>
  <si>
    <t>также в сальдированном выражении (п. 13.2.2.- п. 11.2.2.)</t>
  </si>
  <si>
    <t>14</t>
  </si>
  <si>
    <t>Трансформировано из 35 кВ в:</t>
  </si>
  <si>
    <t>15</t>
  </si>
  <si>
    <t>16</t>
  </si>
  <si>
    <t>17</t>
  </si>
  <si>
    <t>Поступление электроэнергии в сеть СН2</t>
  </si>
  <si>
    <t>17.1</t>
  </si>
  <si>
    <t>17.2</t>
  </si>
  <si>
    <t>сетевых организаций, в т.ч. из</t>
  </si>
  <si>
    <t>17.2.1</t>
  </si>
  <si>
    <t>17.2.2</t>
  </si>
  <si>
    <t>18</t>
  </si>
  <si>
    <t>19</t>
  </si>
  <si>
    <t>19.1</t>
  </si>
  <si>
    <t>19.1.1</t>
  </si>
  <si>
    <t>19.1.2</t>
  </si>
  <si>
    <t>ООО "СтройТех"</t>
  </si>
  <si>
    <t>19.1.3</t>
  </si>
  <si>
    <t>ООО "Акваленд"</t>
  </si>
  <si>
    <t>19.1.4</t>
  </si>
  <si>
    <t>19.1.5</t>
  </si>
  <si>
    <t>Смелков С.Ю.</t>
  </si>
  <si>
    <t>19.1.6</t>
  </si>
  <si>
    <t>прочим субабонентам</t>
  </si>
  <si>
    <t>19.2</t>
  </si>
  <si>
    <t>19.2.1</t>
  </si>
  <si>
    <t>19.2.1.1</t>
  </si>
  <si>
    <t>также в сальдированном выражении (п. 19.2.1 - п. 17.2.1)</t>
  </si>
  <si>
    <t>19.2.2</t>
  </si>
  <si>
    <t>19.2.2.1</t>
  </si>
  <si>
    <t>также в сальдированном выражении (п. 19.2.2 - п. 17.2.2)</t>
  </si>
  <si>
    <t>20</t>
  </si>
  <si>
    <t>Трансформировано из 10-6 кВ в:</t>
  </si>
  <si>
    <t>21</t>
  </si>
  <si>
    <t>22</t>
  </si>
  <si>
    <t>Поступление электроэнергии в сеть НН</t>
  </si>
  <si>
    <t>22.1</t>
  </si>
  <si>
    <t>22.2</t>
  </si>
  <si>
    <t>22.2.1</t>
  </si>
  <si>
    <t>22.2.2.</t>
  </si>
  <si>
    <t>23</t>
  </si>
  <si>
    <t>24</t>
  </si>
  <si>
    <t>24.1</t>
  </si>
  <si>
    <t>не сетевым организациям</t>
  </si>
  <si>
    <t>24.1.1.</t>
  </si>
  <si>
    <t>Собственное потребление (цеха завода)</t>
  </si>
  <si>
    <t>24.1.2</t>
  </si>
  <si>
    <t>24.1.2.1</t>
  </si>
  <si>
    <t>24.2</t>
  </si>
  <si>
    <t>сетевым организациям</t>
  </si>
  <si>
    <t>24.2.1</t>
  </si>
  <si>
    <t>24.2.1.1</t>
  </si>
  <si>
    <t>также в сальдированном выражении (п.24.2.1 - п. 22.2.1)</t>
  </si>
  <si>
    <t>____________</t>
  </si>
  <si>
    <t>Согласовано: Филиал ОАО "МРСК Юга"-"Волгоградэнерго"</t>
  </si>
  <si>
    <t>_____________</t>
  </si>
  <si>
    <t xml:space="preserve">ООО "Камышинский завод слесарно-монтажного инструмента" </t>
  </si>
  <si>
    <t>1. Электроэнергия</t>
  </si>
  <si>
    <t xml:space="preserve"> Наименование присоединения</t>
  </si>
  <si>
    <t>Уровень питаюшего напряжения*</t>
  </si>
  <si>
    <t>Прием/ отдача по отношению к Исполнителю</t>
  </si>
  <si>
    <t>В том числе по месяцам, кварталам и полугодиям, МВтч</t>
  </si>
  <si>
    <t xml:space="preserve"> I квартал </t>
  </si>
  <si>
    <t xml:space="preserve">II квартал </t>
  </si>
  <si>
    <t>I полугодие</t>
  </si>
  <si>
    <t xml:space="preserve">III квартал </t>
  </si>
  <si>
    <t xml:space="preserve">IV квартал </t>
  </si>
  <si>
    <t>II полугодие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</si>
  <si>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</si>
  <si>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</si>
  <si>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</si>
  <si>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</si>
  <si>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</si>
  <si>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</si>
  <si>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</si>
  <si>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</si>
  <si>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</si>
  <si>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</si>
  <si>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</si>
  <si>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</si>
  <si>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ИТОГО сальдированный переток электроэнергии:</t>
  </si>
  <si>
    <t>в том числе :</t>
  </si>
  <si>
    <t>Филиал ОАО "МРСК Юга""Волгоградэнерго"</t>
  </si>
  <si>
    <t>электроэнергия</t>
  </si>
  <si>
    <t>ВН</t>
  </si>
  <si>
    <t>Отдача в сети завода</t>
  </si>
  <si>
    <t>ПО "КЭС" филиал ОАО "МРСК-Юга" яч 45</t>
  </si>
  <si>
    <t>Прием от сетей завода</t>
  </si>
  <si>
    <t>Справочно:</t>
  </si>
  <si>
    <t>Собственное потребление завода (покупка у ОАО "Волгоградэнергосбыт")</t>
  </si>
  <si>
    <t>отдача в цеха завода</t>
  </si>
  <si>
    <t xml:space="preserve">Потери в сети ООО "КЗСМИ" </t>
  </si>
  <si>
    <t>потери</t>
  </si>
  <si>
    <t>Передача электрической энергии субабонентам (покупка у ОАО "Волгоградэнергосбыт")</t>
  </si>
  <si>
    <t>отдача</t>
  </si>
  <si>
    <t>СН2</t>
  </si>
  <si>
    <t>Итого субабоненты</t>
  </si>
  <si>
    <t>2. Мощность</t>
  </si>
  <si>
    <t xml:space="preserve">ГОД </t>
  </si>
  <si>
    <t>Максимальная мощность Исполнителя, МВт</t>
  </si>
  <si>
    <t>Присоединенная мощность Исполнителя, МВА</t>
  </si>
  <si>
    <t>ИТОГО заявленная мощность:</t>
  </si>
  <si>
    <t>заявл мощн</t>
  </si>
  <si>
    <t>Потери в сети</t>
  </si>
  <si>
    <t>Передача электрической мощности сетевым организациям</t>
  </si>
  <si>
    <t>Передача электрической мощности субабонентам</t>
  </si>
  <si>
    <t>ПО "КЭС" филиал ОАО "МРСК-Юга" яч 47</t>
  </si>
  <si>
    <t>*Показатели по объемам электроэнергии (мощности) указаны с учетом требований п. 45 Методических указаний, утвержденных Приказом ФСТ России от 06.08.2004 №20-э/2;</t>
  </si>
  <si>
    <t>Заказчик_________________</t>
  </si>
  <si>
    <t>Исполнитель ____________________</t>
  </si>
  <si>
    <t>2016 ГОД</t>
  </si>
  <si>
    <t>Планируемые объемы услуг по передаче электрической энергии (мощности) на 2016 год</t>
  </si>
  <si>
    <t>ООО "Камышинские Колобасы Соловьева"</t>
  </si>
  <si>
    <t>А.А. Баклушин</t>
  </si>
  <si>
    <t>ООО "ККПП"</t>
  </si>
  <si>
    <t>ООО "Дорспецстрой"</t>
  </si>
  <si>
    <t>ФКУ Камышинская ВК УФСИН России</t>
  </si>
  <si>
    <t>ООО "ЭнергоСтандарт"</t>
  </si>
  <si>
    <t>ФКУ "ИК №24" УФСИН</t>
  </si>
  <si>
    <t>В.А. Волков</t>
  </si>
  <si>
    <t>ООО "Акула 34"</t>
  </si>
  <si>
    <t>Приволжская железная дорога-филиала ОАО "РЖД"</t>
  </si>
  <si>
    <t>ОАО "Волгоградоблэлектро"</t>
  </si>
  <si>
    <t>ООО "Камышинские Колбасы Соловева"</t>
  </si>
  <si>
    <t>(ООО "Камышинский завод слесарно-монтажного инструмента") на 2016 год</t>
  </si>
  <si>
    <t>ООО "Камышинские колбасы соловьева"</t>
  </si>
  <si>
    <t>ООО "Энергостандарт"</t>
  </si>
  <si>
    <t>ФКУ "ИК №24" УФСИН России</t>
  </si>
  <si>
    <t>6.1.2.3</t>
  </si>
  <si>
    <t>6.1.2.4</t>
  </si>
  <si>
    <t>6.1.2.5</t>
  </si>
  <si>
    <t>6.1.2.6</t>
  </si>
  <si>
    <t>6.1.2.7</t>
  </si>
  <si>
    <t>6.1.2.8</t>
  </si>
  <si>
    <t>6.1.2.9</t>
  </si>
  <si>
    <t>филиал КЭС ОАО "МРСК Юга"-"Волгоградэнерго" яч. 47</t>
  </si>
  <si>
    <t>И.Н. Немов</t>
  </si>
  <si>
    <t>яч. 27 Приволжская железная дорога-филиала ОАО "РЖД" опосредственно</t>
  </si>
  <si>
    <t>яч. 27 ОАО "Волгоградоблэлектро" опосредственно</t>
  </si>
  <si>
    <t>3</t>
  </si>
  <si>
    <t>Руководитель организации, Заместитель генералного директора по общим вопросам ООО "КЗСМИ"</t>
  </si>
  <si>
    <t>Согласовано: Энергосбытовая организация                       ОАО "Волгоградэнергосбыт"</t>
  </si>
  <si>
    <t>Согласовано: Энергосбытовая организация                       ООО "Генерирующая Сбытовая Компания"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</si>
</sst>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_-* #,##0.0000_р_._-;\-* #,##0.0000_р_._-;_-* &quot;-&quot;??_р_._-;_-@_-"/>
    <numFmt numFmtId="168" formatCode="#,##0.0"/>
    <numFmt numFmtId="169" formatCode="0.0"/>
    <numFmt numFmtId="170" formatCode="#,##0.00000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0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14" borderId="7" applyNumberFormat="0" applyAlignment="0" applyProtection="0"/>
    <xf numFmtId="0" fontId="17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58" applyFont="1" applyFill="1" applyAlignment="1">
      <alignment horizontal="left" vertical="center"/>
      <protection/>
    </xf>
    <xf numFmtId="0" fontId="2" fillId="0" borderId="0" xfId="58" applyFont="1" applyFill="1" applyAlignment="1">
      <alignment horizontal="right" vertical="center"/>
      <protection/>
    </xf>
    <xf numFmtId="0" fontId="2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horizontal="right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/>
      <protection/>
    </xf>
    <xf numFmtId="49" fontId="5" fillId="0" borderId="10" xfId="58" applyNumberFormat="1" applyFont="1" applyFill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12" xfId="58" applyFont="1" applyFill="1" applyBorder="1" applyAlignment="1">
      <alignment horizontal="left" vertical="center" wrapText="1"/>
      <protection/>
    </xf>
    <xf numFmtId="164" fontId="5" fillId="0" borderId="10" xfId="58" applyNumberFormat="1" applyFont="1" applyFill="1" applyBorder="1" applyAlignment="1">
      <alignment vertical="center"/>
      <protection/>
    </xf>
    <xf numFmtId="164" fontId="5" fillId="0" borderId="10" xfId="58" applyNumberFormat="1" applyFont="1" applyFill="1" applyBorder="1" applyAlignment="1">
      <alignment horizontal="right" vertical="center"/>
      <protection/>
    </xf>
    <xf numFmtId="165" fontId="2" fillId="0" borderId="10" xfId="58" applyNumberFormat="1" applyFont="1" applyFill="1" applyBorder="1" applyAlignment="1">
      <alignment horizontal="center" vertical="center"/>
      <protection/>
    </xf>
    <xf numFmtId="4" fontId="2" fillId="0" borderId="10" xfId="58" applyNumberFormat="1" applyFont="1" applyFill="1" applyBorder="1" applyAlignment="1">
      <alignment horizontal="center" vertical="center"/>
      <protection/>
    </xf>
    <xf numFmtId="164" fontId="2" fillId="0" borderId="0" xfId="58" applyNumberFormat="1" applyFont="1" applyFill="1" applyAlignment="1">
      <alignment vertical="center"/>
      <protection/>
    </xf>
    <xf numFmtId="49" fontId="2" fillId="0" borderId="10" xfId="58" applyNumberFormat="1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 wrapText="1"/>
      <protection/>
    </xf>
    <xf numFmtId="164" fontId="2" fillId="0" borderId="10" xfId="58" applyNumberFormat="1" applyFont="1" applyFill="1" applyBorder="1" applyAlignment="1">
      <alignment vertical="center"/>
      <protection/>
    </xf>
    <xf numFmtId="164" fontId="2" fillId="0" borderId="10" xfId="58" applyNumberFormat="1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0" fontId="6" fillId="0" borderId="12" xfId="58" applyFont="1" applyFill="1" applyBorder="1" applyAlignment="1">
      <alignment horizontal="left" vertical="center" wrapText="1"/>
      <protection/>
    </xf>
    <xf numFmtId="164" fontId="6" fillId="0" borderId="10" xfId="58" applyNumberFormat="1" applyFont="1" applyFill="1" applyBorder="1" applyAlignment="1">
      <alignment vertical="center"/>
      <protection/>
    </xf>
    <xf numFmtId="164" fontId="6" fillId="0" borderId="10" xfId="58" applyNumberFormat="1" applyFont="1" applyFill="1" applyBorder="1" applyAlignment="1">
      <alignment horizontal="right" vertical="center"/>
      <protection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6" fillId="0" borderId="0" xfId="58" applyFont="1" applyFill="1" applyAlignment="1">
      <alignment vertical="center"/>
      <protection/>
    </xf>
    <xf numFmtId="49" fontId="7" fillId="0" borderId="10" xfId="58" applyNumberFormat="1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left" vertical="center"/>
      <protection/>
    </xf>
    <xf numFmtId="0" fontId="7" fillId="0" borderId="12" xfId="58" applyFont="1" applyFill="1" applyBorder="1" applyAlignment="1">
      <alignment horizontal="left" vertical="center" wrapText="1"/>
      <protection/>
    </xf>
    <xf numFmtId="164" fontId="7" fillId="0" borderId="10" xfId="58" applyNumberFormat="1" applyFont="1" applyFill="1" applyBorder="1" applyAlignment="1">
      <alignment vertical="center"/>
      <protection/>
    </xf>
    <xf numFmtId="164" fontId="7" fillId="0" borderId="10" xfId="58" applyNumberFormat="1" applyFont="1" applyFill="1" applyBorder="1" applyAlignment="1">
      <alignment horizontal="right" vertical="center"/>
      <protection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Alignment="1">
      <alignment vertical="center"/>
      <protection/>
    </xf>
    <xf numFmtId="49" fontId="4" fillId="0" borderId="10" xfId="58" applyNumberFormat="1" applyFont="1" applyFill="1" applyBorder="1" applyAlignment="1">
      <alignment horizontal="center" vertical="center"/>
      <protection/>
    </xf>
    <xf numFmtId="164" fontId="5" fillId="3" borderId="10" xfId="58" applyNumberFormat="1" applyFont="1" applyFill="1" applyBorder="1" applyAlignment="1">
      <alignment vertical="center"/>
      <protection/>
    </xf>
    <xf numFmtId="164" fontId="5" fillId="3" borderId="1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64" fontId="2" fillId="3" borderId="10" xfId="58" applyNumberFormat="1" applyFont="1" applyFill="1" applyBorder="1" applyAlignment="1">
      <alignment vertical="center"/>
      <protection/>
    </xf>
    <xf numFmtId="164" fontId="6" fillId="3" borderId="10" xfId="58" applyNumberFormat="1" applyFont="1" applyFill="1" applyBorder="1" applyAlignment="1">
      <alignment vertical="center"/>
      <protection/>
    </xf>
    <xf numFmtId="164" fontId="7" fillId="10" borderId="10" xfId="58" applyNumberFormat="1" applyFont="1" applyFill="1" applyBorder="1" applyAlignment="1">
      <alignment vertical="center"/>
      <protection/>
    </xf>
    <xf numFmtId="164" fontId="7" fillId="10" borderId="10" xfId="58" applyNumberFormat="1" applyFont="1" applyFill="1" applyBorder="1" applyAlignment="1">
      <alignment horizontal="right" vertical="center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4" fontId="5" fillId="0" borderId="10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164" fontId="2" fillId="10" borderId="10" xfId="57" applyNumberFormat="1" applyFont="1" applyFill="1" applyBorder="1" applyAlignment="1">
      <alignment vertical="center" wrapText="1"/>
      <protection/>
    </xf>
    <xf numFmtId="164" fontId="2" fillId="3" borderId="10" xfId="58" applyNumberFormat="1" applyFont="1" applyFill="1" applyBorder="1" applyAlignment="1">
      <alignment horizontal="right" vertical="center"/>
      <protection/>
    </xf>
    <xf numFmtId="164" fontId="2" fillId="10" borderId="10" xfId="58" applyNumberFormat="1" applyFont="1" applyFill="1" applyBorder="1" applyAlignment="1">
      <alignment vertical="center"/>
      <protection/>
    </xf>
    <xf numFmtId="164" fontId="2" fillId="7" borderId="10" xfId="58" applyNumberFormat="1" applyFont="1" applyFill="1" applyBorder="1" applyAlignment="1">
      <alignment horizontal="right" vertical="center"/>
      <protection/>
    </xf>
    <xf numFmtId="164" fontId="6" fillId="10" borderId="10" xfId="58" applyNumberFormat="1" applyFont="1" applyFill="1" applyBorder="1" applyAlignment="1">
      <alignment vertical="center"/>
      <protection/>
    </xf>
    <xf numFmtId="164" fontId="9" fillId="0" borderId="0" xfId="58" applyNumberFormat="1" applyFont="1" applyFill="1" applyAlignment="1">
      <alignment vertical="center"/>
      <protection/>
    </xf>
    <xf numFmtId="164" fontId="6" fillId="3" borderId="10" xfId="58" applyNumberFormat="1" applyFont="1" applyFill="1" applyBorder="1" applyAlignment="1">
      <alignment vertical="center"/>
      <protection/>
    </xf>
    <xf numFmtId="164" fontId="2" fillId="3" borderId="10" xfId="58" applyNumberFormat="1" applyFont="1" applyFill="1" applyBorder="1" applyAlignment="1">
      <alignment horizontal="right" vertical="center"/>
      <protection/>
    </xf>
    <xf numFmtId="166" fontId="2" fillId="7" borderId="10" xfId="58" applyNumberFormat="1" applyFont="1" applyFill="1" applyBorder="1" applyAlignment="1">
      <alignment horizontal="right" vertical="center"/>
      <protection/>
    </xf>
    <xf numFmtId="164" fontId="6" fillId="0" borderId="0" xfId="58" applyNumberFormat="1" applyFont="1" applyFill="1" applyAlignment="1">
      <alignment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49" fontId="2" fillId="0" borderId="12" xfId="58" applyNumberFormat="1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vertical="center"/>
      <protection/>
    </xf>
    <xf numFmtId="49" fontId="10" fillId="0" borderId="10" xfId="58" applyNumberFormat="1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left" vertical="center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164" fontId="11" fillId="0" borderId="10" xfId="58" applyNumberFormat="1" applyFont="1" applyFill="1" applyBorder="1" applyAlignment="1">
      <alignment vertical="center"/>
      <protection/>
    </xf>
    <xf numFmtId="164" fontId="10" fillId="0" borderId="10" xfId="58" applyNumberFormat="1" applyFont="1" applyFill="1" applyBorder="1" applyAlignment="1">
      <alignment horizontal="right" vertical="center"/>
      <protection/>
    </xf>
    <xf numFmtId="4" fontId="10" fillId="0" borderId="10" xfId="58" applyNumberFormat="1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 vertical="center"/>
      <protection/>
    </xf>
    <xf numFmtId="49" fontId="12" fillId="0" borderId="10" xfId="58" applyNumberFormat="1" applyFont="1" applyFill="1" applyBorder="1" applyAlignment="1">
      <alignment horizontal="center" vertical="center"/>
      <protection/>
    </xf>
    <xf numFmtId="0" fontId="12" fillId="0" borderId="11" xfId="58" applyFont="1" applyFill="1" applyBorder="1" applyAlignment="1">
      <alignment horizontal="left" vertical="center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164" fontId="12" fillId="0" borderId="10" xfId="58" applyNumberFormat="1" applyFont="1" applyFill="1" applyBorder="1" applyAlignment="1">
      <alignment vertical="center"/>
      <protection/>
    </xf>
    <xf numFmtId="164" fontId="12" fillId="0" borderId="10" xfId="58" applyNumberFormat="1" applyFont="1" applyFill="1" applyBorder="1" applyAlignment="1">
      <alignment horizontal="right" vertical="center"/>
      <protection/>
    </xf>
    <xf numFmtId="4" fontId="12" fillId="0" borderId="10" xfId="58" applyNumberFormat="1" applyFont="1" applyFill="1" applyBorder="1" applyAlignment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2" fillId="0" borderId="0" xfId="58" applyFont="1" applyFill="1" applyAlignment="1">
      <alignment vertical="center"/>
      <protection/>
    </xf>
    <xf numFmtId="164" fontId="10" fillId="0" borderId="10" xfId="58" applyNumberFormat="1" applyFont="1" applyFill="1" applyBorder="1" applyAlignment="1">
      <alignment vertical="center"/>
      <protection/>
    </xf>
    <xf numFmtId="164" fontId="2" fillId="10" borderId="10" xfId="58" applyNumberFormat="1" applyFont="1" applyFill="1" applyBorder="1" applyAlignment="1">
      <alignment horizontal="right" vertical="center"/>
      <protection/>
    </xf>
    <xf numFmtId="0" fontId="2" fillId="0" borderId="12" xfId="0" applyFont="1" applyFill="1" applyBorder="1" applyAlignment="1">
      <alignment vertical="center" wrapText="1"/>
    </xf>
    <xf numFmtId="167" fontId="2" fillId="0" borderId="0" xfId="58" applyNumberFormat="1" applyFont="1" applyFill="1" applyAlignment="1">
      <alignment vertical="center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49" fontId="2" fillId="0" borderId="0" xfId="58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2" fillId="0" borderId="0" xfId="58" applyFont="1" applyFill="1" applyBorder="1" applyAlignment="1">
      <alignment horizontal="left" vertical="center" wrapText="1"/>
      <protection/>
    </xf>
    <xf numFmtId="43" fontId="2" fillId="0" borderId="0" xfId="58" applyNumberFormat="1" applyFont="1" applyFill="1" applyBorder="1" applyAlignment="1">
      <alignment horizontal="right" vertical="center"/>
      <protection/>
    </xf>
    <xf numFmtId="2" fontId="2" fillId="0" borderId="0" xfId="58" applyNumberFormat="1" applyFont="1" applyFill="1" applyBorder="1" applyAlignment="1">
      <alignment horizontal="right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Alignment="1">
      <alignment horizontal="center" vertical="center" wrapText="1"/>
      <protection/>
    </xf>
    <xf numFmtId="0" fontId="2" fillId="0" borderId="0" xfId="58" applyFont="1" applyFill="1" applyAlignment="1">
      <alignment horizontal="center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0" fontId="14" fillId="0" borderId="0" xfId="61" applyFont="1" applyAlignment="1">
      <alignment horizontal="center" vertical="center"/>
      <protection/>
    </xf>
    <xf numFmtId="0" fontId="15" fillId="0" borderId="0" xfId="61" applyFont="1" applyFill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4" fillId="0" borderId="13" xfId="61" applyFont="1" applyBorder="1" applyAlignment="1">
      <alignment horizontal="center" vertical="center" wrapText="1"/>
      <protection/>
    </xf>
    <xf numFmtId="0" fontId="14" fillId="0" borderId="13" xfId="61" applyFont="1" applyFill="1" applyBorder="1" applyAlignment="1">
      <alignment horizontal="left" vertical="center" wrapText="1"/>
      <protection/>
    </xf>
    <xf numFmtId="1" fontId="14" fillId="0" borderId="13" xfId="61" applyNumberFormat="1" applyFont="1" applyBorder="1" applyAlignment="1">
      <alignment horizontal="center" vertical="center" wrapText="1"/>
      <protection/>
    </xf>
    <xf numFmtId="1" fontId="14" fillId="0" borderId="13" xfId="61" applyNumberFormat="1" applyFont="1" applyFill="1" applyBorder="1" applyAlignment="1">
      <alignment horizontal="left" vertical="center" wrapText="1"/>
      <protection/>
    </xf>
    <xf numFmtId="168" fontId="14" fillId="10" borderId="13" xfId="61" applyNumberFormat="1" applyFont="1" applyFill="1" applyBorder="1" applyAlignment="1">
      <alignment horizontal="center" vertical="center" wrapText="1"/>
      <protection/>
    </xf>
    <xf numFmtId="168" fontId="14" fillId="3" borderId="13" xfId="61" applyNumberFormat="1" applyFont="1" applyFill="1" applyBorder="1" applyAlignment="1">
      <alignment horizontal="center" vertical="center" wrapText="1"/>
      <protection/>
    </xf>
    <xf numFmtId="168" fontId="4" fillId="3" borderId="13" xfId="61" applyNumberFormat="1" applyFont="1" applyFill="1" applyBorder="1" applyAlignment="1">
      <alignment horizontal="right" vertical="center" wrapText="1"/>
      <protection/>
    </xf>
    <xf numFmtId="1" fontId="14" fillId="0" borderId="14" xfId="61" applyNumberFormat="1" applyFont="1" applyFill="1" applyBorder="1" applyAlignment="1">
      <alignment horizontal="left" vertical="center" wrapText="1"/>
      <protection/>
    </xf>
    <xf numFmtId="169" fontId="14" fillId="0" borderId="0" xfId="61" applyNumberFormat="1" applyFont="1" applyAlignment="1">
      <alignment horizontal="center" vertical="center"/>
      <protection/>
    </xf>
    <xf numFmtId="164" fontId="14" fillId="0" borderId="0" xfId="61" applyNumberFormat="1" applyFont="1" applyAlignment="1">
      <alignment horizontal="center" vertical="center"/>
      <protection/>
    </xf>
    <xf numFmtId="168" fontId="14" fillId="0" borderId="15" xfId="61" applyNumberFormat="1" applyFont="1" applyBorder="1" applyAlignment="1">
      <alignment vertical="center" wrapText="1"/>
      <protection/>
    </xf>
    <xf numFmtId="168" fontId="14" fillId="0" borderId="10" xfId="61" applyNumberFormat="1" applyFont="1" applyBorder="1" applyAlignment="1">
      <alignment horizontal="center" vertical="center" wrapText="1"/>
      <protection/>
    </xf>
    <xf numFmtId="168" fontId="14" fillId="0" borderId="10" xfId="61" applyNumberFormat="1" applyFont="1" applyFill="1" applyBorder="1" applyAlignment="1">
      <alignment horizontal="left" vertical="center" wrapText="1"/>
      <protection/>
    </xf>
    <xf numFmtId="168" fontId="14" fillId="3" borderId="10" xfId="61" applyNumberFormat="1" applyFont="1" applyFill="1" applyBorder="1" applyAlignment="1">
      <alignment horizontal="center" vertical="center" wrapText="1"/>
      <protection/>
    </xf>
    <xf numFmtId="168" fontId="14" fillId="3" borderId="0" xfId="61" applyNumberFormat="1" applyFont="1" applyFill="1" applyBorder="1" applyAlignment="1">
      <alignment horizontal="center" vertical="center" wrapText="1"/>
      <protection/>
    </xf>
    <xf numFmtId="168" fontId="14" fillId="5" borderId="16" xfId="61" applyNumberFormat="1" applyFont="1" applyFill="1" applyBorder="1" applyAlignment="1">
      <alignment horizontal="center" vertical="center" wrapText="1"/>
      <protection/>
    </xf>
    <xf numFmtId="168" fontId="4" fillId="3" borderId="16" xfId="61" applyNumberFormat="1" applyFont="1" applyFill="1" applyBorder="1" applyAlignment="1">
      <alignment horizontal="right" vertical="center" wrapText="1"/>
      <protection/>
    </xf>
    <xf numFmtId="168" fontId="14" fillId="0" borderId="10" xfId="61" applyNumberFormat="1" applyFont="1" applyBorder="1" applyAlignment="1">
      <alignment horizontal="left" vertical="center" wrapText="1"/>
      <protection/>
    </xf>
    <xf numFmtId="168" fontId="14" fillId="3" borderId="16" xfId="61" applyNumberFormat="1" applyFont="1" applyFill="1" applyBorder="1" applyAlignment="1">
      <alignment horizontal="right" vertical="center"/>
      <protection/>
    </xf>
    <xf numFmtId="168" fontId="4" fillId="3" borderId="13" xfId="61" applyNumberFormat="1" applyFont="1" applyFill="1" applyBorder="1" applyAlignment="1">
      <alignment horizontal="right" vertical="center"/>
      <protection/>
    </xf>
    <xf numFmtId="168" fontId="14" fillId="3" borderId="17" xfId="61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/>
    </xf>
    <xf numFmtId="2" fontId="14" fillId="0" borderId="0" xfId="61" applyNumberFormat="1" applyFont="1" applyAlignment="1">
      <alignment horizontal="center" vertical="center"/>
      <protection/>
    </xf>
    <xf numFmtId="168" fontId="4" fillId="3" borderId="14" xfId="61" applyNumberFormat="1" applyFont="1" applyFill="1" applyBorder="1" applyAlignment="1">
      <alignment horizontal="right" vertical="center"/>
      <protection/>
    </xf>
    <xf numFmtId="168" fontId="14" fillId="3" borderId="10" xfId="61" applyNumberFormat="1" applyFont="1" applyFill="1" applyBorder="1" applyAlignment="1">
      <alignment horizontal="right" vertical="center"/>
      <protection/>
    </xf>
    <xf numFmtId="168" fontId="4" fillId="3" borderId="10" xfId="61" applyNumberFormat="1" applyFont="1" applyFill="1" applyBorder="1" applyAlignment="1">
      <alignment horizontal="right" vertical="center"/>
      <protection/>
    </xf>
    <xf numFmtId="168" fontId="2" fillId="0" borderId="18" xfId="0" applyNumberFormat="1" applyFont="1" applyBorder="1" applyAlignment="1">
      <alignment vertical="center"/>
    </xf>
    <xf numFmtId="0" fontId="14" fillId="0" borderId="14" xfId="61" applyFont="1" applyBorder="1" applyAlignment="1">
      <alignment horizontal="center" vertical="center" wrapText="1"/>
      <protection/>
    </xf>
    <xf numFmtId="165" fontId="14" fillId="3" borderId="10" xfId="61" applyNumberFormat="1" applyFont="1" applyFill="1" applyBorder="1" applyAlignment="1">
      <alignment horizontal="right" vertical="center" wrapText="1"/>
      <protection/>
    </xf>
    <xf numFmtId="165" fontId="14" fillId="0" borderId="10" xfId="61" applyNumberFormat="1" applyFont="1" applyFill="1" applyBorder="1" applyAlignment="1">
      <alignment horizontal="right" vertical="center" wrapText="1"/>
      <protection/>
    </xf>
    <xf numFmtId="165" fontId="4" fillId="3" borderId="10" xfId="61" applyNumberFormat="1" applyFont="1" applyFill="1" applyBorder="1" applyAlignment="1">
      <alignment horizontal="right" vertical="center" wrapText="1"/>
      <protection/>
    </xf>
    <xf numFmtId="165" fontId="14" fillId="0" borderId="10" xfId="53" applyNumberFormat="1" applyFont="1" applyFill="1" applyBorder="1" applyAlignment="1">
      <alignment vertical="center"/>
      <protection/>
    </xf>
    <xf numFmtId="1" fontId="14" fillId="0" borderId="0" xfId="61" applyNumberFormat="1" applyFont="1" applyAlignment="1">
      <alignment horizontal="center" vertical="center"/>
      <protection/>
    </xf>
    <xf numFmtId="168" fontId="14" fillId="18" borderId="10" xfId="61" applyNumberFormat="1" applyFont="1" applyFill="1" applyBorder="1" applyAlignment="1">
      <alignment vertical="center" wrapText="1"/>
      <protection/>
    </xf>
    <xf numFmtId="168" fontId="14" fillId="0" borderId="10" xfId="61" applyNumberFormat="1" applyFont="1" applyFill="1" applyBorder="1" applyAlignment="1">
      <alignment horizontal="center" vertical="center" wrapText="1"/>
      <protection/>
    </xf>
    <xf numFmtId="168" fontId="14" fillId="0" borderId="10" xfId="61" applyNumberFormat="1" applyFont="1" applyFill="1" applyBorder="1" applyAlignment="1">
      <alignment horizontal="center" vertical="center"/>
      <protection/>
    </xf>
    <xf numFmtId="169" fontId="15" fillId="0" borderId="0" xfId="61" applyNumberFormat="1" applyFont="1" applyFill="1" applyAlignment="1">
      <alignment horizontal="center" vertical="center"/>
      <protection/>
    </xf>
    <xf numFmtId="168" fontId="14" fillId="0" borderId="10" xfId="61" applyNumberFormat="1" applyFont="1" applyFill="1" applyBorder="1" applyAlignment="1">
      <alignment vertical="center" wrapText="1"/>
      <protection/>
    </xf>
    <xf numFmtId="168" fontId="14" fillId="0" borderId="10" xfId="53" applyNumberFormat="1" applyFont="1" applyFill="1" applyBorder="1" applyAlignment="1">
      <alignment vertical="center"/>
      <protection/>
    </xf>
    <xf numFmtId="168" fontId="14" fillId="0" borderId="12" xfId="61" applyNumberFormat="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168" fontId="2" fillId="0" borderId="10" xfId="0" applyNumberFormat="1" applyFont="1" applyFill="1" applyBorder="1" applyAlignment="1">
      <alignment vertical="center"/>
    </xf>
    <xf numFmtId="168" fontId="14" fillId="0" borderId="19" xfId="61" applyNumberFormat="1" applyFont="1" applyFill="1" applyBorder="1" applyAlignment="1">
      <alignment horizontal="center" vertical="center"/>
      <protection/>
    </xf>
    <xf numFmtId="165" fontId="14" fillId="0" borderId="11" xfId="53" applyNumberFormat="1" applyFont="1" applyFill="1" applyBorder="1" applyAlignment="1">
      <alignment vertical="center"/>
      <protection/>
    </xf>
    <xf numFmtId="165" fontId="14" fillId="3" borderId="11" xfId="53" applyNumberFormat="1" applyFont="1" applyFill="1" applyBorder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164" fontId="14" fillId="0" borderId="0" xfId="61" applyNumberFormat="1" applyFont="1" applyBorder="1" applyAlignment="1">
      <alignment vertical="center"/>
      <protection/>
    </xf>
    <xf numFmtId="164" fontId="4" fillId="0" borderId="0" xfId="61" applyNumberFormat="1" applyFont="1" applyBorder="1" applyAlignment="1">
      <alignment horizontal="right" vertical="center" wrapText="1"/>
      <protection/>
    </xf>
    <xf numFmtId="0" fontId="14" fillId="0" borderId="0" xfId="56" applyFont="1" applyFill="1" applyAlignment="1">
      <alignment horizontal="center" vertical="center"/>
      <protection/>
    </xf>
    <xf numFmtId="164" fontId="14" fillId="0" borderId="0" xfId="59" applyNumberFormat="1" applyFont="1" applyAlignment="1">
      <alignment horizontal="left" vertical="center"/>
      <protection/>
    </xf>
    <xf numFmtId="165" fontId="14" fillId="0" borderId="0" xfId="59" applyNumberFormat="1" applyFont="1" applyAlignment="1">
      <alignment vertical="center"/>
      <protection/>
    </xf>
    <xf numFmtId="0" fontId="14" fillId="0" borderId="0" xfId="59" applyNumberFormat="1" applyFont="1" applyAlignment="1">
      <alignment vertical="center"/>
      <protection/>
    </xf>
    <xf numFmtId="2" fontId="14" fillId="0" borderId="0" xfId="61" applyNumberFormat="1" applyFont="1" applyBorder="1" applyAlignment="1">
      <alignment vertical="center"/>
      <protection/>
    </xf>
    <xf numFmtId="165" fontId="14" fillId="0" borderId="0" xfId="61" applyNumberFormat="1" applyFont="1" applyAlignment="1">
      <alignment horizontal="right" vertical="center"/>
      <protection/>
    </xf>
    <xf numFmtId="165" fontId="14" fillId="0" borderId="0" xfId="61" applyNumberFormat="1" applyFont="1" applyAlignment="1">
      <alignment horizontal="center" vertical="center"/>
      <protection/>
    </xf>
    <xf numFmtId="164" fontId="14" fillId="0" borderId="0" xfId="61" applyNumberFormat="1" applyFont="1" applyAlignment="1">
      <alignment horizontal="right" vertical="center"/>
      <protection/>
    </xf>
    <xf numFmtId="170" fontId="14" fillId="0" borderId="0" xfId="61" applyNumberFormat="1" applyFont="1" applyAlignment="1">
      <alignment horizontal="center" vertical="center"/>
      <protection/>
    </xf>
    <xf numFmtId="0" fontId="14" fillId="0" borderId="0" xfId="61" applyFont="1" applyAlignment="1">
      <alignment horizontal="right" vertical="center"/>
      <protection/>
    </xf>
    <xf numFmtId="168" fontId="4" fillId="7" borderId="20" xfId="61" applyNumberFormat="1" applyFont="1" applyFill="1" applyBorder="1" applyAlignment="1">
      <alignment horizontal="right" vertical="center"/>
      <protection/>
    </xf>
    <xf numFmtId="168" fontId="14" fillId="7" borderId="20" xfId="61" applyNumberFormat="1" applyFont="1" applyFill="1" applyBorder="1" applyAlignment="1">
      <alignment horizontal="right" vertical="center"/>
      <protection/>
    </xf>
    <xf numFmtId="168" fontId="33" fillId="0" borderId="10" xfId="55" applyNumberFormat="1" applyFont="1" applyBorder="1" applyAlignment="1">
      <alignment horizontal="left" vertical="center"/>
      <protection/>
    </xf>
    <xf numFmtId="168" fontId="33" fillId="0" borderId="10" xfId="55" applyNumberFormat="1" applyFont="1" applyBorder="1" applyAlignment="1">
      <alignment vertical="center"/>
      <protection/>
    </xf>
    <xf numFmtId="168" fontId="4" fillId="7" borderId="21" xfId="61" applyNumberFormat="1" applyFont="1" applyFill="1" applyBorder="1" applyAlignment="1">
      <alignment horizontal="right" vertical="center"/>
      <protection/>
    </xf>
    <xf numFmtId="168" fontId="33" fillId="0" borderId="10" xfId="55" applyNumberFormat="1" applyFont="1" applyBorder="1" applyAlignment="1">
      <alignment vertical="center" wrapText="1"/>
      <protection/>
    </xf>
    <xf numFmtId="168" fontId="33" fillId="0" borderId="10" xfId="55" applyNumberFormat="1" applyFont="1" applyFill="1" applyBorder="1" applyAlignment="1">
      <alignment vertical="center"/>
      <protection/>
    </xf>
    <xf numFmtId="168" fontId="33" fillId="0" borderId="22" xfId="55" applyNumberFormat="1" applyFont="1" applyBorder="1" applyAlignment="1">
      <alignment vertical="center"/>
      <protection/>
    </xf>
    <xf numFmtId="168" fontId="33" fillId="0" borderId="23" xfId="55" applyNumberFormat="1" applyFont="1" applyBorder="1" applyAlignment="1">
      <alignment vertical="center"/>
      <protection/>
    </xf>
    <xf numFmtId="0" fontId="33" fillId="0" borderId="10" xfId="55" applyFont="1" applyBorder="1" applyAlignment="1">
      <alignment vertical="center" wrapText="1"/>
      <protection/>
    </xf>
    <xf numFmtId="0" fontId="34" fillId="0" borderId="10" xfId="55" applyFont="1" applyBorder="1" applyAlignment="1">
      <alignment vertical="center" wrapText="1"/>
      <protection/>
    </xf>
    <xf numFmtId="168" fontId="4" fillId="10" borderId="13" xfId="61" applyNumberFormat="1" applyFont="1" applyFill="1" applyBorder="1" applyAlignment="1">
      <alignment horizontal="center" vertical="center" wrapText="1"/>
      <protection/>
    </xf>
    <xf numFmtId="168" fontId="14" fillId="19" borderId="13" xfId="61" applyNumberFormat="1" applyFont="1" applyFill="1" applyBorder="1" applyAlignment="1">
      <alignment horizontal="left" vertical="center" wrapText="1"/>
      <protection/>
    </xf>
    <xf numFmtId="168" fontId="33" fillId="0" borderId="10" xfId="55" applyNumberFormat="1" applyFont="1" applyFill="1" applyBorder="1" applyAlignment="1">
      <alignment vertical="center" wrapText="1"/>
      <protection/>
    </xf>
    <xf numFmtId="165" fontId="4" fillId="3" borderId="10" xfId="61" applyNumberFormat="1" applyFont="1" applyFill="1" applyBorder="1" applyAlignment="1">
      <alignment horizontal="right" vertical="center" wrapText="1"/>
      <protection/>
    </xf>
    <xf numFmtId="168" fontId="33" fillId="0" borderId="10" xfId="55" applyNumberFormat="1" applyFont="1" applyFill="1" applyBorder="1" applyAlignment="1">
      <alignment horizontal="left" vertical="center"/>
      <protection/>
    </xf>
    <xf numFmtId="164" fontId="2" fillId="0" borderId="24" xfId="58" applyNumberFormat="1" applyFont="1" applyFill="1" applyBorder="1" applyAlignment="1">
      <alignment vertical="center"/>
      <protection/>
    </xf>
    <xf numFmtId="0" fontId="2" fillId="0" borderId="25" xfId="58" applyFont="1" applyFill="1" applyBorder="1" applyAlignment="1">
      <alignment horizontal="left" vertical="center" wrapText="1"/>
      <protection/>
    </xf>
    <xf numFmtId="49" fontId="2" fillId="0" borderId="26" xfId="58" applyNumberFormat="1" applyFont="1" applyFill="1" applyBorder="1" applyAlignment="1">
      <alignment horizontal="center" vertical="center"/>
      <protection/>
    </xf>
    <xf numFmtId="0" fontId="2" fillId="0" borderId="27" xfId="58" applyFont="1" applyFill="1" applyBorder="1" applyAlignment="1">
      <alignment horizontal="left" vertical="center"/>
      <protection/>
    </xf>
    <xf numFmtId="0" fontId="2" fillId="0" borderId="28" xfId="58" applyFont="1" applyFill="1" applyBorder="1" applyAlignment="1">
      <alignment horizontal="left" vertical="center"/>
      <protection/>
    </xf>
    <xf numFmtId="0" fontId="2" fillId="0" borderId="29" xfId="58" applyFont="1" applyFill="1" applyBorder="1" applyAlignment="1">
      <alignment horizontal="left" vertical="center"/>
      <protection/>
    </xf>
    <xf numFmtId="0" fontId="6" fillId="0" borderId="27" xfId="58" applyFont="1" applyFill="1" applyBorder="1" applyAlignment="1">
      <alignment horizontal="left" vertical="center"/>
      <protection/>
    </xf>
    <xf numFmtId="0" fontId="2" fillId="0" borderId="3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6" fillId="0" borderId="24" xfId="55" applyFont="1" applyFill="1" applyBorder="1" applyAlignment="1">
      <alignment horizontal="left" vertical="center" wrapText="1"/>
      <protection/>
    </xf>
    <xf numFmtId="0" fontId="35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31" xfId="58" applyFont="1" applyFill="1" applyBorder="1" applyAlignment="1">
      <alignment horizontal="left" vertical="center"/>
      <protection/>
    </xf>
    <xf numFmtId="165" fontId="14" fillId="3" borderId="10" xfId="61" applyNumberFormat="1" applyFont="1" applyFill="1" applyBorder="1" applyAlignment="1">
      <alignment horizontal="right" vertical="center" wrapText="1"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14" fillId="3" borderId="10" xfId="54" applyFont="1" applyFill="1" applyBorder="1">
      <alignment/>
      <protection/>
    </xf>
    <xf numFmtId="0" fontId="2" fillId="0" borderId="0" xfId="58" applyFont="1" applyFill="1" applyAlignment="1">
      <alignment horizontal="center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0" fontId="2" fillId="0" borderId="0" xfId="58" applyFont="1" applyFill="1" applyAlignment="1">
      <alignment horizontal="left" vertical="center"/>
      <protection/>
    </xf>
    <xf numFmtId="0" fontId="4" fillId="0" borderId="0" xfId="58" applyFont="1" applyFill="1" applyAlignment="1">
      <alignment horizontal="center" vertical="center" wrapText="1"/>
      <protection/>
    </xf>
    <xf numFmtId="0" fontId="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Alignment="1">
      <alignment horizontal="center" wrapText="1"/>
      <protection/>
    </xf>
    <xf numFmtId="0" fontId="2" fillId="0" borderId="0" xfId="58" applyFont="1" applyFill="1" applyAlignment="1">
      <alignment horizontal="center" vertical="center" wrapText="1"/>
      <protection/>
    </xf>
    <xf numFmtId="0" fontId="2" fillId="0" borderId="0" xfId="58" applyFont="1" applyFill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32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14" fillId="0" borderId="33" xfId="6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center" vertical="center" wrapText="1"/>
      <protection/>
    </xf>
    <xf numFmtId="0" fontId="14" fillId="0" borderId="34" xfId="61" applyFont="1" applyBorder="1" applyAlignment="1">
      <alignment horizontal="center" vertical="center" wrapText="1"/>
      <protection/>
    </xf>
    <xf numFmtId="0" fontId="14" fillId="0" borderId="35" xfId="61" applyFont="1" applyBorder="1" applyAlignment="1">
      <alignment horizontal="center" vertical="center" wrapText="1"/>
      <protection/>
    </xf>
    <xf numFmtId="0" fontId="14" fillId="0" borderId="36" xfId="61" applyFont="1" applyBorder="1" applyAlignment="1">
      <alignment horizontal="center" vertical="center" wrapText="1"/>
      <protection/>
    </xf>
    <xf numFmtId="0" fontId="14" fillId="0" borderId="37" xfId="61" applyFont="1" applyBorder="1" applyAlignment="1">
      <alignment horizontal="center" vertical="center" wrapText="1"/>
      <protection/>
    </xf>
    <xf numFmtId="0" fontId="14" fillId="0" borderId="38" xfId="61" applyFont="1" applyBorder="1" applyAlignment="1">
      <alignment horizontal="center" vertical="center" wrapText="1"/>
      <protection/>
    </xf>
    <xf numFmtId="0" fontId="14" fillId="0" borderId="14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1" fontId="4" fillId="0" borderId="10" xfId="61" applyNumberFormat="1" applyFont="1" applyFill="1" applyBorder="1" applyAlignment="1">
      <alignment horizontal="left" vertical="center" wrapText="1"/>
      <protection/>
    </xf>
    <xf numFmtId="0" fontId="14" fillId="0" borderId="39" xfId="61" applyFont="1" applyBorder="1" applyAlignment="1">
      <alignment horizontal="center" vertical="center" wrapText="1"/>
      <protection/>
    </xf>
    <xf numFmtId="0" fontId="14" fillId="0" borderId="40" xfId="61" applyFont="1" applyBorder="1" applyAlignment="1">
      <alignment horizontal="center" vertical="center" wrapText="1"/>
      <protection/>
    </xf>
    <xf numFmtId="0" fontId="14" fillId="0" borderId="41" xfId="61" applyFont="1" applyBorder="1" applyAlignment="1">
      <alignment horizontal="center" vertical="center" wrapText="1"/>
      <protection/>
    </xf>
    <xf numFmtId="0" fontId="14" fillId="0" borderId="42" xfId="61" applyFont="1" applyBorder="1" applyAlignment="1">
      <alignment horizontal="center" vertical="center" wrapText="1"/>
      <protection/>
    </xf>
    <xf numFmtId="0" fontId="14" fillId="0" borderId="43" xfId="61" applyFont="1" applyBorder="1" applyAlignment="1">
      <alignment horizontal="center" vertical="center" wrapText="1"/>
      <protection/>
    </xf>
    <xf numFmtId="0" fontId="14" fillId="0" borderId="44" xfId="61" applyFont="1" applyBorder="1" applyAlignment="1">
      <alignment horizontal="center" vertical="center" wrapText="1"/>
      <protection/>
    </xf>
    <xf numFmtId="0" fontId="14" fillId="0" borderId="34" xfId="61" applyFont="1" applyBorder="1" applyAlignment="1">
      <alignment horizontal="left" vertical="center" wrapText="1"/>
      <protection/>
    </xf>
    <xf numFmtId="0" fontId="14" fillId="0" borderId="35" xfId="61" applyFont="1" applyBorder="1" applyAlignment="1">
      <alignment horizontal="left" vertical="center" wrapText="1"/>
      <protection/>
    </xf>
    <xf numFmtId="0" fontId="14" fillId="0" borderId="33" xfId="61" applyFont="1" applyBorder="1" applyAlignment="1">
      <alignment horizontal="left" vertical="center" wrapText="1"/>
      <protection/>
    </xf>
    <xf numFmtId="0" fontId="14" fillId="0" borderId="45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46" xfId="6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14" fillId="0" borderId="13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168" fontId="4" fillId="0" borderId="41" xfId="61" applyNumberFormat="1" applyFont="1" applyFill="1" applyBorder="1" applyAlignment="1">
      <alignment horizontal="left" vertical="center" wrapText="1"/>
      <protection/>
    </xf>
    <xf numFmtId="168" fontId="4" fillId="0" borderId="0" xfId="61" applyNumberFormat="1" applyFont="1" applyFill="1" applyBorder="1" applyAlignment="1">
      <alignment horizontal="left" vertical="center" wrapText="1"/>
      <protection/>
    </xf>
    <xf numFmtId="168" fontId="4" fillId="0" borderId="42" xfId="61" applyNumberFormat="1" applyFont="1" applyFill="1" applyBorder="1" applyAlignment="1">
      <alignment horizontal="left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46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0" xfId="59" applyFont="1" applyAlignment="1">
      <alignment horizontal="left" vertical="center" wrapText="1"/>
      <protection/>
    </xf>
    <xf numFmtId="168" fontId="4" fillId="0" borderId="10" xfId="61" applyNumberFormat="1" applyFont="1" applyFill="1" applyBorder="1" applyAlignment="1">
      <alignment vertical="center" wrapText="1"/>
      <protection/>
    </xf>
    <xf numFmtId="168" fontId="14" fillId="0" borderId="11" xfId="61" applyNumberFormat="1" applyFont="1" applyFill="1" applyBorder="1" applyAlignment="1">
      <alignment horizontal="left" vertical="center" wrapText="1"/>
      <protection/>
    </xf>
    <xf numFmtId="168" fontId="14" fillId="0" borderId="32" xfId="61" applyNumberFormat="1" applyFont="1" applyFill="1" applyBorder="1" applyAlignment="1">
      <alignment horizontal="left" vertical="center" wrapText="1"/>
      <protection/>
    </xf>
    <xf numFmtId="168" fontId="14" fillId="0" borderId="12" xfId="61" applyNumberFormat="1" applyFont="1" applyFill="1" applyBorder="1" applyAlignment="1">
      <alignment horizontal="left" vertical="center" wrapText="1"/>
      <protection/>
    </xf>
    <xf numFmtId="168" fontId="4" fillId="0" borderId="11" xfId="61" applyNumberFormat="1" applyFont="1" applyFill="1" applyBorder="1" applyAlignment="1">
      <alignment horizontal="left" vertical="center" wrapText="1"/>
      <protection/>
    </xf>
    <xf numFmtId="168" fontId="4" fillId="0" borderId="32" xfId="61" applyNumberFormat="1" applyFont="1" applyFill="1" applyBorder="1" applyAlignment="1">
      <alignment horizontal="left" vertical="center" wrapText="1"/>
      <protection/>
    </xf>
    <xf numFmtId="168" fontId="4" fillId="0" borderId="12" xfId="61" applyNumberFormat="1" applyFont="1" applyFill="1" applyBorder="1" applyAlignment="1">
      <alignment horizontal="left" vertical="center" wrapText="1"/>
      <protection/>
    </xf>
    <xf numFmtId="168" fontId="14" fillId="10" borderId="10" xfId="61" applyNumberFormat="1" applyFont="1" applyFill="1" applyBorder="1" applyAlignment="1">
      <alignment horizontal="center" vertical="center" wrapText="1"/>
      <protection/>
    </xf>
    <xf numFmtId="168" fontId="14" fillId="10" borderId="20" xfId="61" applyNumberFormat="1" applyFont="1" applyFill="1" applyBorder="1" applyAlignment="1">
      <alignment horizontal="center" vertical="center" wrapText="1"/>
      <protection/>
    </xf>
    <xf numFmtId="168" fontId="14" fillId="10" borderId="47" xfId="61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0_Расчет потерь_корр ПО субаб_ЖБИ1" xfId="53"/>
    <cellStyle name="Обычный_ЗСМИ_для ВЭ" xfId="54"/>
    <cellStyle name="Обычный_Лист1" xfId="55"/>
    <cellStyle name="Обычный_МООО Яшалтинские коммунальные системы П1.3-1.6 2009 11 дек" xfId="56"/>
    <cellStyle name="Обычный_Объемы ЭЭ" xfId="57"/>
    <cellStyle name="Обычный_П1.30_август_уточнены потери" xfId="58"/>
    <cellStyle name="Обычный_Приложение к письму по ТСО_исправлено" xfId="59"/>
    <cellStyle name="Обычный_РАСЧЕТ потерь_ТК_2008_Приказ326_за год" xfId="60"/>
    <cellStyle name="Обычный_СКЖ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57;&#1052;&#1048;%20&#1085;&#1072;%202015%20&#1075;&#1086;&#1076;\&#1056;&#1072;&#1089;&#1095;&#1077;&#1090;&#1099;\&#1060;&#1072;&#1082;&#1090;%20%202010_2013%20&#1080;%20%20&#1087;&#1083;&#1072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_2015 (план2014)"/>
      <sheetName val="2010-2016 корр"/>
      <sheetName val="Объем ЭЭ 2010_2018"/>
      <sheetName val="факт 2011_2013"/>
      <sheetName val="2010_2012"/>
      <sheetName val="2013 помесячно"/>
      <sheetName val="Ведомость за фев 2014"/>
      <sheetName val="2013_2015"/>
      <sheetName val="2010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7.7109375" style="3" customWidth="1"/>
    <col min="2" max="2" width="1.7109375" style="3" customWidth="1"/>
    <col min="3" max="3" width="35.421875" style="3" customWidth="1"/>
    <col min="4" max="6" width="11.00390625" style="3" customWidth="1"/>
    <col min="7" max="7" width="11.140625" style="2" customWidth="1"/>
    <col min="8" max="8" width="13.140625" style="3" customWidth="1"/>
    <col min="9" max="9" width="12.57421875" style="3" customWidth="1"/>
    <col min="10" max="10" width="4.7109375" style="3" customWidth="1"/>
    <col min="11" max="12" width="7.421875" style="3" customWidth="1"/>
    <col min="13" max="13" width="36.8515625" style="3" customWidth="1"/>
    <col min="14" max="16384" width="9.140625" style="3" customWidth="1"/>
  </cols>
  <sheetData>
    <row r="1" spans="1:9" ht="12.75">
      <c r="A1" s="191"/>
      <c r="B1" s="191"/>
      <c r="C1" s="191"/>
      <c r="D1" s="191"/>
      <c r="E1" s="1"/>
      <c r="F1" s="1"/>
      <c r="I1" s="2" t="s">
        <v>0</v>
      </c>
    </row>
    <row r="3" ht="12.75">
      <c r="I3" s="4" t="s">
        <v>1</v>
      </c>
    </row>
    <row r="5" spans="1:9" ht="15.75">
      <c r="A5" s="192" t="s">
        <v>2</v>
      </c>
      <c r="B5" s="192"/>
      <c r="C5" s="192"/>
      <c r="D5" s="192"/>
      <c r="E5" s="192"/>
      <c r="F5" s="192"/>
      <c r="G5" s="192"/>
      <c r="H5" s="192"/>
      <c r="I5" s="192"/>
    </row>
    <row r="6" spans="1:9" ht="15.75">
      <c r="A6" s="192" t="s">
        <v>229</v>
      </c>
      <c r="B6" s="192"/>
      <c r="C6" s="192"/>
      <c r="D6" s="192"/>
      <c r="E6" s="192"/>
      <c r="F6" s="192"/>
      <c r="G6" s="192"/>
      <c r="H6" s="192"/>
      <c r="I6" s="192"/>
    </row>
    <row r="8" spans="1:9" ht="51">
      <c r="A8" s="5" t="s">
        <v>3</v>
      </c>
      <c r="B8" s="193" t="s">
        <v>4</v>
      </c>
      <c r="C8" s="185"/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</row>
    <row r="9" spans="1:9" ht="12.75">
      <c r="A9" s="6">
        <v>1</v>
      </c>
      <c r="B9" s="186">
        <v>2</v>
      </c>
      <c r="C9" s="187"/>
      <c r="D9" s="6">
        <v>3</v>
      </c>
      <c r="E9" s="6"/>
      <c r="F9" s="6"/>
      <c r="G9" s="6">
        <v>4</v>
      </c>
      <c r="H9" s="6">
        <v>5</v>
      </c>
      <c r="I9" s="6">
        <v>6</v>
      </c>
    </row>
    <row r="10" spans="1:11" ht="25.5">
      <c r="A10" s="7" t="s">
        <v>11</v>
      </c>
      <c r="B10" s="8"/>
      <c r="C10" s="9" t="s">
        <v>12</v>
      </c>
      <c r="D10" s="10">
        <f>D12+D13</f>
        <v>16457.287999999997</v>
      </c>
      <c r="E10" s="10">
        <f>E12+E13</f>
        <v>17014.76</v>
      </c>
      <c r="F10" s="10">
        <f>F12+F13</f>
        <v>33472.048</v>
      </c>
      <c r="G10" s="11">
        <f>G12+G13</f>
        <v>6.184447108843536</v>
      </c>
      <c r="H10" s="12">
        <v>50</v>
      </c>
      <c r="I10" s="13"/>
      <c r="K10" s="14"/>
    </row>
    <row r="11" spans="1:9" ht="12.75">
      <c r="A11" s="15"/>
      <c r="B11" s="16"/>
      <c r="C11" s="17" t="s">
        <v>13</v>
      </c>
      <c r="D11" s="18"/>
      <c r="E11" s="18"/>
      <c r="F11" s="18"/>
      <c r="G11" s="19"/>
      <c r="H11" s="13"/>
      <c r="I11" s="13"/>
    </row>
    <row r="12" spans="1:9" ht="12.75">
      <c r="A12" s="15" t="s">
        <v>14</v>
      </c>
      <c r="B12" s="16"/>
      <c r="C12" s="17" t="s">
        <v>15</v>
      </c>
      <c r="D12" s="18"/>
      <c r="E12" s="18"/>
      <c r="F12" s="18"/>
      <c r="G12" s="19"/>
      <c r="H12" s="13"/>
      <c r="I12" s="13"/>
    </row>
    <row r="13" spans="1:9" ht="12.75">
      <c r="A13" s="15" t="s">
        <v>16</v>
      </c>
      <c r="B13" s="16"/>
      <c r="C13" s="17" t="s">
        <v>17</v>
      </c>
      <c r="D13" s="18">
        <f>SUM(D15:D16)</f>
        <v>16457.287999999997</v>
      </c>
      <c r="E13" s="18">
        <f>SUM(E15:E16)</f>
        <v>17014.76</v>
      </c>
      <c r="F13" s="18">
        <f>SUM(F15:F16)</f>
        <v>33472.048</v>
      </c>
      <c r="G13" s="19">
        <f>SUM(G15:G16)</f>
        <v>6.184447108843536</v>
      </c>
      <c r="H13" s="13"/>
      <c r="I13" s="13"/>
    </row>
    <row r="14" spans="1:9" ht="12.75">
      <c r="A14" s="15"/>
      <c r="B14" s="16"/>
      <c r="C14" s="17" t="s">
        <v>13</v>
      </c>
      <c r="D14" s="18"/>
      <c r="E14" s="18"/>
      <c r="F14" s="18"/>
      <c r="G14" s="19"/>
      <c r="H14" s="13"/>
      <c r="I14" s="13"/>
    </row>
    <row r="15" spans="1:9" s="26" customFormat="1" ht="25.5">
      <c r="A15" s="20" t="s">
        <v>18</v>
      </c>
      <c r="B15" s="21"/>
      <c r="C15" s="22" t="s">
        <v>19</v>
      </c>
      <c r="D15" s="23">
        <f>D36+D68+D90+D114</f>
        <v>16457.287999999997</v>
      </c>
      <c r="E15" s="23">
        <f>E36+E68+E90+E114</f>
        <v>17014.76</v>
      </c>
      <c r="F15" s="23">
        <f>F36+F68+F90+F114</f>
        <v>33472.048</v>
      </c>
      <c r="G15" s="24">
        <f>G36+G68+G90+G114</f>
        <v>6.184447108843536</v>
      </c>
      <c r="H15" s="25"/>
      <c r="I15" s="25"/>
    </row>
    <row r="16" spans="1:9" s="26" customFormat="1" ht="12.75">
      <c r="A16" s="20" t="s">
        <v>20</v>
      </c>
      <c r="B16" s="21"/>
      <c r="C16" s="22" t="s">
        <v>21</v>
      </c>
      <c r="D16" s="23"/>
      <c r="E16" s="23"/>
      <c r="F16" s="23"/>
      <c r="G16" s="24"/>
      <c r="H16" s="25"/>
      <c r="I16" s="25"/>
    </row>
    <row r="17" spans="1:9" s="33" customFormat="1" ht="12.75">
      <c r="A17" s="27" t="s">
        <v>22</v>
      </c>
      <c r="B17" s="28"/>
      <c r="C17" s="29" t="s">
        <v>23</v>
      </c>
      <c r="D17" s="30">
        <f>D38+D70+D92+D116</f>
        <v>1108.1</v>
      </c>
      <c r="E17" s="30">
        <f>E38+E70+E92+E116</f>
        <v>1124.2</v>
      </c>
      <c r="F17" s="30">
        <f>F38+F70+F92+F116</f>
        <v>2232.3</v>
      </c>
      <c r="G17" s="31">
        <f>G38+G70+G92+G116</f>
        <v>0.236</v>
      </c>
      <c r="H17" s="32"/>
      <c r="I17" s="32"/>
    </row>
    <row r="18" spans="1:9" ht="25.5">
      <c r="A18" s="34" t="s">
        <v>244</v>
      </c>
      <c r="B18" s="8"/>
      <c r="C18" s="9" t="s">
        <v>24</v>
      </c>
      <c r="D18" s="35">
        <f>D20+D25</f>
        <v>15349.188000000002</v>
      </c>
      <c r="E18" s="35">
        <f>E20+E25</f>
        <v>15890.56</v>
      </c>
      <c r="F18" s="35">
        <f>F20+F25</f>
        <v>31239.748000000003</v>
      </c>
      <c r="G18" s="36">
        <f>G20+G25</f>
        <v>5.948447108843538</v>
      </c>
      <c r="H18" s="13"/>
      <c r="I18" s="13"/>
    </row>
    <row r="19" spans="1:9" ht="12.75">
      <c r="A19" s="15"/>
      <c r="B19" s="16"/>
      <c r="C19" s="17" t="s">
        <v>25</v>
      </c>
      <c r="D19" s="18"/>
      <c r="E19" s="18"/>
      <c r="F19" s="18"/>
      <c r="G19" s="19"/>
      <c r="H19" s="6"/>
      <c r="I19" s="6"/>
    </row>
    <row r="20" spans="1:9" ht="12.75">
      <c r="A20" s="15" t="s">
        <v>26</v>
      </c>
      <c r="B20" s="16"/>
      <c r="C20" s="17" t="s">
        <v>27</v>
      </c>
      <c r="D20" s="18">
        <f>D41+D73+D95+D119</f>
        <v>14008.300000000001</v>
      </c>
      <c r="E20" s="18">
        <f>E41+E73+E95+E119</f>
        <v>14394.321</v>
      </c>
      <c r="F20" s="18">
        <f>F41+F73+F95+F119</f>
        <v>28402.621000000003</v>
      </c>
      <c r="G20" s="19">
        <f>G41+G73+G95+G119</f>
        <v>5.616363775510204</v>
      </c>
      <c r="H20" s="6"/>
      <c r="I20" s="6"/>
    </row>
    <row r="21" spans="1:9" ht="12.75">
      <c r="A21" s="15" t="s">
        <v>28</v>
      </c>
      <c r="B21" s="16"/>
      <c r="C21" s="17" t="s">
        <v>29</v>
      </c>
      <c r="D21" s="18">
        <f>D42</f>
        <v>7341.9</v>
      </c>
      <c r="E21" s="18">
        <f>E42</f>
        <v>7925.8</v>
      </c>
      <c r="F21" s="18">
        <f>F42</f>
        <v>15267.7</v>
      </c>
      <c r="G21" s="18">
        <f>G42</f>
        <v>3.364</v>
      </c>
      <c r="H21" s="6"/>
      <c r="I21" s="6"/>
    </row>
    <row r="22" spans="1:9" ht="12.75">
      <c r="A22" s="15" t="s">
        <v>30</v>
      </c>
      <c r="B22" s="16"/>
      <c r="C22" s="17" t="s">
        <v>31</v>
      </c>
      <c r="D22" s="18">
        <f>D43+D95</f>
        <v>6666.400000000001</v>
      </c>
      <c r="E22" s="18">
        <f>E43+E95</f>
        <v>6468.521</v>
      </c>
      <c r="F22" s="18">
        <f>F43+F95</f>
        <v>13134.921</v>
      </c>
      <c r="G22" s="18">
        <f>G43+G95</f>
        <v>2.252363775510204</v>
      </c>
      <c r="H22" s="6"/>
      <c r="I22" s="6"/>
    </row>
    <row r="23" spans="1:9" ht="12.75">
      <c r="A23" s="15" t="s">
        <v>32</v>
      </c>
      <c r="B23" s="16"/>
      <c r="C23" s="22" t="s">
        <v>33</v>
      </c>
      <c r="D23" s="18"/>
      <c r="E23" s="18"/>
      <c r="F23" s="18"/>
      <c r="G23" s="19"/>
      <c r="H23" s="6"/>
      <c r="I23" s="6"/>
    </row>
    <row r="24" spans="1:9" ht="12.75">
      <c r="A24" s="15" t="s">
        <v>34</v>
      </c>
      <c r="B24" s="16"/>
      <c r="C24" s="17" t="s">
        <v>35</v>
      </c>
      <c r="D24" s="18"/>
      <c r="E24" s="18"/>
      <c r="F24" s="18"/>
      <c r="G24" s="19"/>
      <c r="H24" s="6"/>
      <c r="I24" s="6"/>
    </row>
    <row r="25" spans="1:9" ht="12.75">
      <c r="A25" s="15" t="s">
        <v>36</v>
      </c>
      <c r="B25" s="16"/>
      <c r="C25" s="17" t="s">
        <v>37</v>
      </c>
      <c r="D25" s="18">
        <f>D26+D28+D29</f>
        <v>1340.888</v>
      </c>
      <c r="E25" s="18">
        <f>E26+E28+E29</f>
        <v>1496.239</v>
      </c>
      <c r="F25" s="18">
        <f>F26+F28+F29</f>
        <v>2837.127</v>
      </c>
      <c r="G25" s="18">
        <f>G26+G28+G29</f>
        <v>0.33208333333333334</v>
      </c>
      <c r="H25" s="6"/>
      <c r="I25" s="6"/>
    </row>
    <row r="26" spans="1:9" ht="25.5">
      <c r="A26" s="20" t="s">
        <v>38</v>
      </c>
      <c r="B26" s="21"/>
      <c r="C26" s="22" t="s">
        <v>39</v>
      </c>
      <c r="D26" s="23">
        <f>D54+D79+D103+D125</f>
        <v>1257.397</v>
      </c>
      <c r="E26" s="23">
        <f>E54+E79+E103+E125</f>
        <v>1414.202</v>
      </c>
      <c r="F26" s="23">
        <f>F54+F79+F103+F125</f>
        <v>2671.599</v>
      </c>
      <c r="G26" s="23">
        <f>G54+G79+G103+G125</f>
        <v>0.30383333333333334</v>
      </c>
      <c r="H26" s="37"/>
      <c r="I26" s="37"/>
    </row>
    <row r="27" spans="1:9" ht="25.5">
      <c r="A27" s="15" t="s">
        <v>40</v>
      </c>
      <c r="B27" s="16"/>
      <c r="C27" s="17" t="s">
        <v>41</v>
      </c>
      <c r="D27" s="23">
        <f>D26-D15</f>
        <v>-15199.890999999996</v>
      </c>
      <c r="E27" s="23">
        <f>E26-E15</f>
        <v>-15600.557999999999</v>
      </c>
      <c r="F27" s="23">
        <f>F26-F15</f>
        <v>-30800.449</v>
      </c>
      <c r="G27" s="24">
        <f>G26-G15</f>
        <v>-5.880613775510203</v>
      </c>
      <c r="H27" s="37"/>
      <c r="I27" s="37"/>
    </row>
    <row r="28" spans="1:9" ht="25.5">
      <c r="A28" s="15" t="s">
        <v>42</v>
      </c>
      <c r="B28" s="16"/>
      <c r="C28" s="22" t="s">
        <v>242</v>
      </c>
      <c r="D28" s="23">
        <f aca="true" t="shared" si="0" ref="D28:G29">D56</f>
        <v>36</v>
      </c>
      <c r="E28" s="23">
        <f t="shared" si="0"/>
        <v>36</v>
      </c>
      <c r="F28" s="23">
        <f t="shared" si="0"/>
        <v>72</v>
      </c>
      <c r="G28" s="23">
        <f t="shared" si="0"/>
        <v>0.011999999999999999</v>
      </c>
      <c r="H28" s="37"/>
      <c r="I28" s="37"/>
    </row>
    <row r="29" spans="1:9" ht="25.5">
      <c r="A29" s="172" t="s">
        <v>43</v>
      </c>
      <c r="B29" s="175"/>
      <c r="C29" s="179" t="s">
        <v>243</v>
      </c>
      <c r="D29" s="170">
        <f t="shared" si="0"/>
        <v>47.491</v>
      </c>
      <c r="E29" s="18">
        <f t="shared" si="0"/>
        <v>46.037</v>
      </c>
      <c r="F29" s="18">
        <f t="shared" si="0"/>
        <v>93.52799999999999</v>
      </c>
      <c r="G29" s="18">
        <f t="shared" si="0"/>
        <v>0.01625</v>
      </c>
      <c r="H29" s="6"/>
      <c r="I29" s="6"/>
    </row>
    <row r="30" spans="1:9" ht="25.5">
      <c r="A30" s="15" t="s">
        <v>43</v>
      </c>
      <c r="B30" s="174"/>
      <c r="C30" s="171" t="s">
        <v>44</v>
      </c>
      <c r="D30" s="18">
        <f>D28+D29-D15</f>
        <v>-16373.796999999997</v>
      </c>
      <c r="E30" s="18">
        <f>E28+E29-E15</f>
        <v>-16932.722999999998</v>
      </c>
      <c r="F30" s="18">
        <f>F28+F29-F15</f>
        <v>-33306.520000000004</v>
      </c>
      <c r="G30" s="18">
        <f>G28+G29-G15</f>
        <v>-6.1561971088435365</v>
      </c>
      <c r="H30" s="6"/>
      <c r="I30" s="6"/>
    </row>
    <row r="31" spans="1:9" ht="25.5">
      <c r="A31" s="7" t="s">
        <v>45</v>
      </c>
      <c r="B31" s="8"/>
      <c r="C31" s="9" t="s">
        <v>46</v>
      </c>
      <c r="D31" s="35">
        <f>D33+D34</f>
        <v>16457.287999999997</v>
      </c>
      <c r="E31" s="35">
        <f>E33+E34</f>
        <v>17014.76</v>
      </c>
      <c r="F31" s="35">
        <f>F33+F34</f>
        <v>33472.048</v>
      </c>
      <c r="G31" s="36">
        <f>G33+G34</f>
        <v>6.184447108843536</v>
      </c>
      <c r="H31" s="13"/>
      <c r="I31" s="6"/>
    </row>
    <row r="32" spans="1:9" ht="12.75">
      <c r="A32" s="15"/>
      <c r="B32" s="16"/>
      <c r="C32" s="17" t="s">
        <v>13</v>
      </c>
      <c r="D32" s="18"/>
      <c r="E32" s="18"/>
      <c r="F32" s="18"/>
      <c r="G32" s="19"/>
      <c r="H32" s="6"/>
      <c r="I32" s="6"/>
    </row>
    <row r="33" spans="1:9" ht="12.75">
      <c r="A33" s="15" t="s">
        <v>47</v>
      </c>
      <c r="B33" s="16"/>
      <c r="C33" s="17" t="s">
        <v>15</v>
      </c>
      <c r="D33" s="23"/>
      <c r="E33" s="23"/>
      <c r="F33" s="23"/>
      <c r="G33" s="19"/>
      <c r="H33" s="6"/>
      <c r="I33" s="6"/>
    </row>
    <row r="34" spans="1:9" ht="12.75">
      <c r="A34" s="15" t="s">
        <v>48</v>
      </c>
      <c r="B34" s="16"/>
      <c r="C34" s="17" t="s">
        <v>17</v>
      </c>
      <c r="D34" s="38">
        <f>SUM(D36:D37)</f>
        <v>16457.287999999997</v>
      </c>
      <c r="E34" s="38">
        <f>SUM(E36:E37)</f>
        <v>17014.76</v>
      </c>
      <c r="F34" s="38">
        <f>SUM(F36:F37)</f>
        <v>33472.048</v>
      </c>
      <c r="G34" s="38">
        <f>SUM(G36:G37)</f>
        <v>6.184447108843536</v>
      </c>
      <c r="H34" s="6"/>
      <c r="I34" s="6"/>
    </row>
    <row r="35" spans="1:9" ht="12.75">
      <c r="A35" s="15"/>
      <c r="B35" s="16"/>
      <c r="C35" s="17" t="s">
        <v>13</v>
      </c>
      <c r="D35" s="18"/>
      <c r="E35" s="18"/>
      <c r="F35" s="18"/>
      <c r="G35" s="19"/>
      <c r="H35" s="6"/>
      <c r="I35" s="6"/>
    </row>
    <row r="36" spans="1:9" s="26" customFormat="1" ht="25.5">
      <c r="A36" s="20" t="s">
        <v>49</v>
      </c>
      <c r="B36" s="21"/>
      <c r="C36" s="22" t="s">
        <v>50</v>
      </c>
      <c r="D36" s="39">
        <f>D93+D92+D43+D42+D53+D38</f>
        <v>16457.287999999997</v>
      </c>
      <c r="E36" s="39">
        <f>E93+E92+E43+E42+E53+E38</f>
        <v>17014.76</v>
      </c>
      <c r="F36" s="39">
        <f>F93+F92+F43+F42+F53+F38</f>
        <v>33472.048</v>
      </c>
      <c r="G36" s="39">
        <f>G93+G92+G43+G42+G53+G38</f>
        <v>6.184447108843536</v>
      </c>
      <c r="H36" s="37"/>
      <c r="I36" s="37"/>
    </row>
    <row r="37" spans="1:9" s="26" customFormat="1" ht="12.75">
      <c r="A37" s="20" t="s">
        <v>51</v>
      </c>
      <c r="B37" s="21"/>
      <c r="C37" s="22" t="s">
        <v>21</v>
      </c>
      <c r="D37" s="23"/>
      <c r="E37" s="23"/>
      <c r="F37" s="23"/>
      <c r="G37" s="24"/>
      <c r="H37" s="37"/>
      <c r="I37" s="37"/>
    </row>
    <row r="38" spans="1:9" s="43" customFormat="1" ht="12.75">
      <c r="A38" s="27" t="s">
        <v>52</v>
      </c>
      <c r="B38" s="28"/>
      <c r="C38" s="29" t="s">
        <v>53</v>
      </c>
      <c r="D38" s="40">
        <v>1108.1</v>
      </c>
      <c r="E38" s="40">
        <v>1124.2</v>
      </c>
      <c r="F38" s="40">
        <f>SUM(D38:E38)</f>
        <v>2232.3</v>
      </c>
      <c r="G38" s="41">
        <v>0.236</v>
      </c>
      <c r="H38" s="42"/>
      <c r="I38" s="42"/>
    </row>
    <row r="39" spans="1:9" s="45" customFormat="1" ht="12.75">
      <c r="A39" s="7" t="s">
        <v>54</v>
      </c>
      <c r="B39" s="8"/>
      <c r="C39" s="9" t="s">
        <v>55</v>
      </c>
      <c r="D39" s="10">
        <f>D41+D53</f>
        <v>15260.588</v>
      </c>
      <c r="E39" s="10">
        <f>E41+E53</f>
        <v>15795.76</v>
      </c>
      <c r="F39" s="10">
        <f>F41+F53</f>
        <v>31056.348</v>
      </c>
      <c r="G39" s="11">
        <f>G41+G53</f>
        <v>5.918241666666667</v>
      </c>
      <c r="H39" s="44"/>
      <c r="I39" s="44"/>
    </row>
    <row r="40" spans="1:20" ht="12.75">
      <c r="A40" s="15"/>
      <c r="B40" s="16"/>
      <c r="C40" s="17" t="s">
        <v>25</v>
      </c>
      <c r="D40" s="18"/>
      <c r="E40" s="18"/>
      <c r="F40" s="18"/>
      <c r="G40" s="19"/>
      <c r="H40" s="13"/>
      <c r="I40" s="13"/>
      <c r="T40" s="43"/>
    </row>
    <row r="41" spans="1:20" ht="12.75">
      <c r="A41" s="15" t="s">
        <v>56</v>
      </c>
      <c r="B41" s="16"/>
      <c r="C41" s="17" t="s">
        <v>27</v>
      </c>
      <c r="D41" s="18">
        <f>D42+D43</f>
        <v>13919.7</v>
      </c>
      <c r="E41" s="18">
        <f>E42+E43</f>
        <v>14299.521</v>
      </c>
      <c r="F41" s="18">
        <f>F42+F43</f>
        <v>28219.221</v>
      </c>
      <c r="G41" s="19">
        <f>G42+G43</f>
        <v>5.586158333333334</v>
      </c>
      <c r="H41" s="13"/>
      <c r="I41" s="13"/>
      <c r="T41" s="43"/>
    </row>
    <row r="42" spans="1:20" ht="25.5">
      <c r="A42" s="15" t="s">
        <v>57</v>
      </c>
      <c r="B42" s="16"/>
      <c r="C42" s="17" t="s">
        <v>58</v>
      </c>
      <c r="D42" s="46">
        <v>7341.9</v>
      </c>
      <c r="E42" s="46">
        <v>7925.8</v>
      </c>
      <c r="F42" s="46">
        <f aca="true" t="shared" si="1" ref="F42:F52">SUM(D42:E42)</f>
        <v>15267.7</v>
      </c>
      <c r="G42" s="47">
        <v>3.364</v>
      </c>
      <c r="H42" s="13"/>
      <c r="I42" s="13"/>
      <c r="T42" s="43"/>
    </row>
    <row r="43" spans="1:20" ht="12.75">
      <c r="A43" s="15" t="s">
        <v>59</v>
      </c>
      <c r="B43" s="173"/>
      <c r="C43" s="17" t="s">
        <v>31</v>
      </c>
      <c r="D43" s="18">
        <f>SUM(D44:D52)</f>
        <v>6577.8</v>
      </c>
      <c r="E43" s="18">
        <f>SUM(E44:E52)</f>
        <v>6373.721</v>
      </c>
      <c r="F43" s="18">
        <f>SUM(F44:F52)</f>
        <v>12951.521</v>
      </c>
      <c r="G43" s="18">
        <f>SUM(G44:G52)</f>
        <v>2.2221583333333332</v>
      </c>
      <c r="H43" s="13"/>
      <c r="I43" s="13"/>
      <c r="T43" s="43"/>
    </row>
    <row r="44" spans="1:20" ht="12.75">
      <c r="A44" s="172" t="s">
        <v>60</v>
      </c>
      <c r="B44" s="175"/>
      <c r="C44" s="180" t="s">
        <v>230</v>
      </c>
      <c r="D44" s="48">
        <f>'ЗСМИ для ВЭ_'!K19</f>
        <v>145</v>
      </c>
      <c r="E44" s="48">
        <f>'ЗСМИ для ВЭ_'!R19</f>
        <v>260</v>
      </c>
      <c r="F44" s="48">
        <f t="shared" si="1"/>
        <v>405</v>
      </c>
      <c r="G44" s="49">
        <f>'ЗСМИ для ВЭ_'!S48</f>
        <v>0.09366666666666666</v>
      </c>
      <c r="H44" s="13"/>
      <c r="I44" s="13"/>
      <c r="T44" s="43"/>
    </row>
    <row r="45" spans="1:20" ht="12.75">
      <c r="A45" s="172" t="s">
        <v>61</v>
      </c>
      <c r="B45" s="175"/>
      <c r="C45" s="180" t="s">
        <v>218</v>
      </c>
      <c r="D45" s="48">
        <f>'ЗСМИ для ВЭ_'!K20</f>
        <v>120</v>
      </c>
      <c r="E45" s="48">
        <f>'ЗСМИ для ВЭ_'!R20</f>
        <v>120</v>
      </c>
      <c r="F45" s="48">
        <f t="shared" si="1"/>
        <v>240</v>
      </c>
      <c r="G45" s="49">
        <f>'ЗСМИ для ВЭ_'!S49</f>
        <v>0.08</v>
      </c>
      <c r="H45" s="13"/>
      <c r="I45" s="13"/>
      <c r="T45" s="43"/>
    </row>
    <row r="46" spans="1:9" ht="12.75">
      <c r="A46" s="172" t="s">
        <v>233</v>
      </c>
      <c r="B46" s="175"/>
      <c r="C46" s="181" t="s">
        <v>219</v>
      </c>
      <c r="D46" s="48">
        <f>'ЗСМИ для ВЭ_'!K21</f>
        <v>750</v>
      </c>
      <c r="E46" s="48">
        <f>'ЗСМИ для ВЭ_'!R21</f>
        <v>780</v>
      </c>
      <c r="F46" s="48">
        <f t="shared" si="1"/>
        <v>1530</v>
      </c>
      <c r="G46" s="49">
        <f>'ЗСМИ для ВЭ_'!S50</f>
        <v>0.2033333333333333</v>
      </c>
      <c r="H46" s="13"/>
      <c r="I46" s="13"/>
    </row>
    <row r="47" spans="1:20" ht="12.75">
      <c r="A47" s="172" t="s">
        <v>234</v>
      </c>
      <c r="B47" s="175"/>
      <c r="C47" s="181" t="s">
        <v>220</v>
      </c>
      <c r="D47" s="48">
        <f>'ЗСМИ для ВЭ_'!K22</f>
        <v>247.5</v>
      </c>
      <c r="E47" s="48">
        <f>'ЗСМИ для ВЭ_'!R22</f>
        <v>176</v>
      </c>
      <c r="F47" s="48">
        <f t="shared" si="1"/>
        <v>423.5</v>
      </c>
      <c r="G47" s="49">
        <f>'ЗСМИ для ВЭ_'!S51</f>
        <v>0.04725</v>
      </c>
      <c r="H47" s="13"/>
      <c r="I47" s="13"/>
      <c r="T47" s="43"/>
    </row>
    <row r="48" spans="1:20" ht="25.5">
      <c r="A48" s="15" t="s">
        <v>235</v>
      </c>
      <c r="B48" s="183"/>
      <c r="C48" s="22" t="s">
        <v>240</v>
      </c>
      <c r="D48" s="48">
        <f>'ЗСМИ для ВЭ_'!K23</f>
        <v>7.026</v>
      </c>
      <c r="E48" s="48">
        <f>'ЗСМИ для ВЭ_'!R23</f>
        <v>9.633</v>
      </c>
      <c r="F48" s="48">
        <f t="shared" si="1"/>
        <v>16.659</v>
      </c>
      <c r="G48" s="49">
        <f>'ЗСМИ для ВЭ_'!S52</f>
        <v>0.002</v>
      </c>
      <c r="H48" s="13"/>
      <c r="I48" s="13"/>
      <c r="T48" s="43"/>
    </row>
    <row r="49" spans="1:20" ht="12.75">
      <c r="A49" s="172" t="s">
        <v>236</v>
      </c>
      <c r="B49" s="175"/>
      <c r="C49" s="181" t="s">
        <v>63</v>
      </c>
      <c r="D49" s="48">
        <f>'ЗСМИ для ВЭ_'!K24</f>
        <v>2260</v>
      </c>
      <c r="E49" s="48">
        <f>'ЗСМИ для ВЭ_'!R24</f>
        <v>2360</v>
      </c>
      <c r="F49" s="48">
        <f t="shared" si="1"/>
        <v>4620</v>
      </c>
      <c r="G49" s="49">
        <f>'ЗСМИ для ВЭ_'!S53</f>
        <v>0.785</v>
      </c>
      <c r="H49" s="13"/>
      <c r="I49" s="13"/>
      <c r="T49" s="43"/>
    </row>
    <row r="50" spans="1:20" ht="12.75">
      <c r="A50" s="172" t="s">
        <v>237</v>
      </c>
      <c r="B50" s="175"/>
      <c r="C50" s="181" t="s">
        <v>221</v>
      </c>
      <c r="D50" s="48">
        <f>'ЗСМИ для ВЭ_'!K25</f>
        <v>580</v>
      </c>
      <c r="E50" s="48">
        <f>'ЗСМИ для ВЭ_'!R25</f>
        <v>470</v>
      </c>
      <c r="F50" s="48">
        <f t="shared" si="1"/>
        <v>1050</v>
      </c>
      <c r="G50" s="49">
        <f>'ЗСМИ для ВЭ_'!S54</f>
        <v>0.12149166666666666</v>
      </c>
      <c r="H50" s="13"/>
      <c r="I50" s="13"/>
      <c r="T50" s="43"/>
    </row>
    <row r="51" spans="1:20" ht="12.75">
      <c r="A51" s="172" t="s">
        <v>238</v>
      </c>
      <c r="B51" s="175"/>
      <c r="C51" s="181" t="s">
        <v>231</v>
      </c>
      <c r="D51" s="48">
        <f>'ЗСМИ для ВЭ_'!K26</f>
        <v>368.274</v>
      </c>
      <c r="E51" s="48">
        <f>'ЗСМИ для ВЭ_'!R26</f>
        <v>368.088</v>
      </c>
      <c r="F51" s="48">
        <f t="shared" si="1"/>
        <v>736.3620000000001</v>
      </c>
      <c r="G51" s="49">
        <f>'ЗСМИ для ВЭ_'!S55</f>
        <v>0.4396666666666666</v>
      </c>
      <c r="H51" s="13"/>
      <c r="I51" s="13"/>
      <c r="T51" s="43"/>
    </row>
    <row r="52" spans="1:20" ht="14.25" customHeight="1">
      <c r="A52" s="172" t="s">
        <v>239</v>
      </c>
      <c r="B52" s="175"/>
      <c r="C52" s="182" t="s">
        <v>232</v>
      </c>
      <c r="D52" s="48">
        <f>'ЗСМИ для ВЭ_'!K27</f>
        <v>2100</v>
      </c>
      <c r="E52" s="48">
        <f>'ЗСМИ для ВЭ_'!R27</f>
        <v>1830</v>
      </c>
      <c r="F52" s="48">
        <f t="shared" si="1"/>
        <v>3930</v>
      </c>
      <c r="G52" s="49">
        <f>'ЗСМИ для ВЭ_'!S56</f>
        <v>0.44975</v>
      </c>
      <c r="H52" s="13"/>
      <c r="I52" s="13"/>
      <c r="T52" s="43"/>
    </row>
    <row r="53" spans="1:20" ht="12.75">
      <c r="A53" s="15" t="s">
        <v>64</v>
      </c>
      <c r="B53" s="174"/>
      <c r="C53" s="17" t="s">
        <v>37</v>
      </c>
      <c r="D53" s="18">
        <f>D54+D56+D57</f>
        <v>1340.888</v>
      </c>
      <c r="E53" s="18">
        <f>E54+E56+E57</f>
        <v>1496.239</v>
      </c>
      <c r="F53" s="18">
        <f>F54+F56+F57</f>
        <v>2837.127</v>
      </c>
      <c r="G53" s="18">
        <f>G54+G56+G57</f>
        <v>0.33208333333333334</v>
      </c>
      <c r="H53" s="13"/>
      <c r="I53" s="13"/>
      <c r="T53" s="43"/>
    </row>
    <row r="54" spans="1:20" s="26" customFormat="1" ht="25.5">
      <c r="A54" s="20" t="s">
        <v>65</v>
      </c>
      <c r="B54" s="21"/>
      <c r="C54" s="22" t="s">
        <v>66</v>
      </c>
      <c r="D54" s="50">
        <f>'ЗСМИ для ВЭ_'!K12</f>
        <v>1257.397</v>
      </c>
      <c r="E54" s="50">
        <f>'ЗСМИ для ВЭ_'!R12</f>
        <v>1414.202</v>
      </c>
      <c r="F54" s="50">
        <f>SUM(D54:E54)</f>
        <v>2671.599</v>
      </c>
      <c r="G54" s="49">
        <f>'ЗСМИ для ВЭ_'!S44</f>
        <v>0.30383333333333334</v>
      </c>
      <c r="H54" s="25"/>
      <c r="I54" s="25"/>
      <c r="K54" s="51">
        <v>4387.800289709043</v>
      </c>
      <c r="T54" s="43"/>
    </row>
    <row r="55" spans="1:20" s="26" customFormat="1" ht="25.5">
      <c r="A55" s="20" t="s">
        <v>67</v>
      </c>
      <c r="B55" s="21"/>
      <c r="C55" s="17" t="s">
        <v>68</v>
      </c>
      <c r="D55" s="52">
        <f>D54-D36</f>
        <v>-15199.890999999996</v>
      </c>
      <c r="E55" s="52">
        <f>E54-E36</f>
        <v>-15600.557999999999</v>
      </c>
      <c r="F55" s="52">
        <f>F54-F36</f>
        <v>-30800.449</v>
      </c>
      <c r="G55" s="53">
        <f>G54-G36</f>
        <v>-5.880613775510203</v>
      </c>
      <c r="H55" s="25"/>
      <c r="I55" s="25"/>
      <c r="T55" s="43"/>
    </row>
    <row r="56" spans="1:20" s="26" customFormat="1" ht="25.5">
      <c r="A56" s="20" t="s">
        <v>69</v>
      </c>
      <c r="B56" s="176"/>
      <c r="C56" s="22" t="s">
        <v>242</v>
      </c>
      <c r="D56" s="50">
        <f>'ЗСМИ для ВЭ_'!K13</f>
        <v>36</v>
      </c>
      <c r="E56" s="50">
        <f>'ЗСМИ для ВЭ_'!R13</f>
        <v>36</v>
      </c>
      <c r="F56" s="50">
        <f>SUM(D56:E56)</f>
        <v>72</v>
      </c>
      <c r="G56" s="54">
        <f>'ЗСМИ для ВЭ_'!S45</f>
        <v>0.011999999999999999</v>
      </c>
      <c r="H56" s="25"/>
      <c r="I56" s="25"/>
      <c r="K56" s="55"/>
      <c r="T56" s="43"/>
    </row>
    <row r="57" spans="1:20" ht="25.5">
      <c r="A57" s="172" t="s">
        <v>70</v>
      </c>
      <c r="B57" s="175"/>
      <c r="C57" s="179" t="s">
        <v>243</v>
      </c>
      <c r="D57" s="48">
        <f>'ЗСМИ для ВЭ_'!K14</f>
        <v>47.491</v>
      </c>
      <c r="E57" s="48">
        <f>'ЗСМИ для ВЭ_'!R14</f>
        <v>46.037</v>
      </c>
      <c r="F57" s="48">
        <f>SUM(D57:E57)</f>
        <v>93.52799999999999</v>
      </c>
      <c r="G57" s="49">
        <f>'ЗСМИ для ВЭ_'!S46</f>
        <v>0.01625</v>
      </c>
      <c r="H57" s="13"/>
      <c r="I57" s="13"/>
      <c r="T57" s="43"/>
    </row>
    <row r="58" spans="1:20" ht="25.5">
      <c r="A58" s="15"/>
      <c r="B58" s="174"/>
      <c r="C58" s="17" t="s">
        <v>71</v>
      </c>
      <c r="D58" s="18">
        <f>D56+D57-D36</f>
        <v>-16373.796999999997</v>
      </c>
      <c r="E58" s="18">
        <f>E56+E57-E36</f>
        <v>-16932.722999999998</v>
      </c>
      <c r="F58" s="18">
        <f>F56+F57-F36</f>
        <v>-33306.520000000004</v>
      </c>
      <c r="G58" s="18">
        <f>G56+G57-G36</f>
        <v>-6.1561971088435365</v>
      </c>
      <c r="H58" s="13"/>
      <c r="I58" s="13"/>
      <c r="T58" s="43"/>
    </row>
    <row r="59" spans="1:20" s="45" customFormat="1" ht="12.75">
      <c r="A59" s="7" t="s">
        <v>72</v>
      </c>
      <c r="B59" s="8"/>
      <c r="C59" s="9" t="s">
        <v>73</v>
      </c>
      <c r="D59" s="10">
        <f>SUM(D60:D62)</f>
        <v>88.59999999999673</v>
      </c>
      <c r="E59" s="10">
        <f>SUM(E60:E62)</f>
        <v>94.79999999999745</v>
      </c>
      <c r="F59" s="10">
        <f>SUM(F60:F62)</f>
        <v>183.40000000000146</v>
      </c>
      <c r="G59" s="11">
        <f>SUM(G60:G62)</f>
        <v>0.030205442176869823</v>
      </c>
      <c r="H59" s="44"/>
      <c r="I59" s="56" t="s">
        <v>74</v>
      </c>
      <c r="T59" s="43"/>
    </row>
    <row r="60" spans="1:21" ht="12.75">
      <c r="A60" s="15" t="s">
        <v>75</v>
      </c>
      <c r="B60" s="16"/>
      <c r="C60" s="57" t="s">
        <v>76</v>
      </c>
      <c r="D60" s="23"/>
      <c r="E60" s="23"/>
      <c r="F60" s="23"/>
      <c r="G60" s="19"/>
      <c r="H60" s="13"/>
      <c r="I60" s="6" t="s">
        <v>74</v>
      </c>
      <c r="T60" s="43"/>
      <c r="U60" s="58"/>
    </row>
    <row r="61" spans="1:9" ht="12.75">
      <c r="A61" s="15" t="s">
        <v>77</v>
      </c>
      <c r="B61" s="16"/>
      <c r="C61" s="57" t="s">
        <v>78</v>
      </c>
      <c r="D61" s="23">
        <f>D31-D38-D39</f>
        <v>88.59999999999673</v>
      </c>
      <c r="E61" s="23">
        <f>E31-E38-E39</f>
        <v>94.79999999999745</v>
      </c>
      <c r="F61" s="23">
        <f>F31-F38-F39</f>
        <v>183.40000000000146</v>
      </c>
      <c r="G61" s="23">
        <f>G31-G38-G39</f>
        <v>0.030205442176869823</v>
      </c>
      <c r="H61" s="13"/>
      <c r="I61" s="6" t="s">
        <v>74</v>
      </c>
    </row>
    <row r="62" spans="1:9" ht="12.75">
      <c r="A62" s="15" t="s">
        <v>79</v>
      </c>
      <c r="B62" s="16"/>
      <c r="C62" s="57" t="s">
        <v>80</v>
      </c>
      <c r="D62" s="18"/>
      <c r="E62" s="18"/>
      <c r="F62" s="18"/>
      <c r="G62" s="19"/>
      <c r="H62" s="13"/>
      <c r="I62" s="6" t="s">
        <v>74</v>
      </c>
    </row>
    <row r="63" spans="1:9" s="45" customFormat="1" ht="12.75">
      <c r="A63" s="7" t="s">
        <v>81</v>
      </c>
      <c r="B63" s="8"/>
      <c r="C63" s="9" t="s">
        <v>82</v>
      </c>
      <c r="D63" s="10"/>
      <c r="E63" s="10"/>
      <c r="F63" s="10"/>
      <c r="G63" s="11"/>
      <c r="H63" s="44"/>
      <c r="I63" s="56"/>
    </row>
    <row r="64" spans="1:9" ht="12.75">
      <c r="A64" s="15"/>
      <c r="B64" s="16"/>
      <c r="C64" s="17" t="s">
        <v>13</v>
      </c>
      <c r="D64" s="18"/>
      <c r="E64" s="18"/>
      <c r="F64" s="18"/>
      <c r="G64" s="19"/>
      <c r="H64" s="13"/>
      <c r="I64" s="6"/>
    </row>
    <row r="65" spans="1:9" ht="12.75">
      <c r="A65" s="15" t="s">
        <v>83</v>
      </c>
      <c r="B65" s="16"/>
      <c r="C65" s="17" t="s">
        <v>84</v>
      </c>
      <c r="D65" s="23"/>
      <c r="E65" s="23"/>
      <c r="F65" s="23"/>
      <c r="G65" s="19"/>
      <c r="H65" s="13"/>
      <c r="I65" s="6"/>
    </row>
    <row r="66" spans="1:9" ht="12.75">
      <c r="A66" s="15" t="s">
        <v>85</v>
      </c>
      <c r="B66" s="16"/>
      <c r="C66" s="17" t="s">
        <v>17</v>
      </c>
      <c r="D66" s="18"/>
      <c r="E66" s="18"/>
      <c r="F66" s="18"/>
      <c r="G66" s="19"/>
      <c r="H66" s="13"/>
      <c r="I66" s="6"/>
    </row>
    <row r="67" spans="1:9" ht="12.75">
      <c r="A67" s="15"/>
      <c r="B67" s="16"/>
      <c r="C67" s="17" t="s">
        <v>86</v>
      </c>
      <c r="D67" s="18"/>
      <c r="E67" s="18"/>
      <c r="F67" s="18"/>
      <c r="G67" s="19"/>
      <c r="H67" s="13"/>
      <c r="I67" s="6"/>
    </row>
    <row r="68" spans="1:9" s="26" customFormat="1" ht="12.75">
      <c r="A68" s="20" t="s">
        <v>87</v>
      </c>
      <c r="B68" s="21"/>
      <c r="C68" s="22" t="s">
        <v>88</v>
      </c>
      <c r="D68" s="23"/>
      <c r="E68" s="23"/>
      <c r="F68" s="23"/>
      <c r="G68" s="24"/>
      <c r="H68" s="25"/>
      <c r="I68" s="37"/>
    </row>
    <row r="69" spans="1:9" s="26" customFormat="1" ht="12.75">
      <c r="A69" s="20" t="s">
        <v>89</v>
      </c>
      <c r="B69" s="21"/>
      <c r="C69" s="22" t="s">
        <v>21</v>
      </c>
      <c r="D69" s="23"/>
      <c r="E69" s="23"/>
      <c r="F69" s="23"/>
      <c r="G69" s="24"/>
      <c r="H69" s="25"/>
      <c r="I69" s="37"/>
    </row>
    <row r="70" spans="1:9" s="66" customFormat="1" ht="13.5">
      <c r="A70" s="59" t="s">
        <v>90</v>
      </c>
      <c r="B70" s="60"/>
      <c r="C70" s="61" t="s">
        <v>53</v>
      </c>
      <c r="D70" s="62"/>
      <c r="E70" s="62"/>
      <c r="F70" s="62"/>
      <c r="G70" s="63"/>
      <c r="H70" s="64"/>
      <c r="I70" s="65"/>
    </row>
    <row r="71" spans="1:9" s="45" customFormat="1" ht="12.75">
      <c r="A71" s="7" t="s">
        <v>91</v>
      </c>
      <c r="B71" s="8"/>
      <c r="C71" s="9" t="s">
        <v>55</v>
      </c>
      <c r="D71" s="10"/>
      <c r="E71" s="10"/>
      <c r="F71" s="10"/>
      <c r="G71" s="11"/>
      <c r="H71" s="44"/>
      <c r="I71" s="44"/>
    </row>
    <row r="72" spans="1:9" ht="12.75">
      <c r="A72" s="15"/>
      <c r="B72" s="16"/>
      <c r="C72" s="17" t="s">
        <v>25</v>
      </c>
      <c r="D72" s="18"/>
      <c r="E72" s="18"/>
      <c r="F72" s="18"/>
      <c r="G72" s="19"/>
      <c r="H72" s="6"/>
      <c r="I72" s="6"/>
    </row>
    <row r="73" spans="1:9" ht="12.75">
      <c r="A73" s="15" t="s">
        <v>92</v>
      </c>
      <c r="B73" s="16"/>
      <c r="C73" s="17" t="s">
        <v>27</v>
      </c>
      <c r="D73" s="23"/>
      <c r="E73" s="23"/>
      <c r="F73" s="23"/>
      <c r="G73" s="24"/>
      <c r="H73" s="6"/>
      <c r="I73" s="6"/>
    </row>
    <row r="74" spans="1:9" ht="12.75">
      <c r="A74" s="15" t="s">
        <v>93</v>
      </c>
      <c r="B74" s="16"/>
      <c r="C74" s="17" t="s">
        <v>94</v>
      </c>
      <c r="D74" s="23"/>
      <c r="E74" s="23"/>
      <c r="F74" s="23"/>
      <c r="G74" s="19"/>
      <c r="H74" s="6"/>
      <c r="I74" s="6"/>
    </row>
    <row r="75" spans="1:9" ht="12.75">
      <c r="A75" s="15" t="s">
        <v>95</v>
      </c>
      <c r="B75" s="16"/>
      <c r="C75" s="17" t="s">
        <v>31</v>
      </c>
      <c r="D75" s="23"/>
      <c r="E75" s="23"/>
      <c r="F75" s="23"/>
      <c r="G75" s="24"/>
      <c r="H75" s="6"/>
      <c r="I75" s="6"/>
    </row>
    <row r="76" spans="1:9" ht="12.75">
      <c r="A76" s="15" t="s">
        <v>96</v>
      </c>
      <c r="B76" s="16"/>
      <c r="C76" s="22" t="s">
        <v>33</v>
      </c>
      <c r="D76" s="23"/>
      <c r="E76" s="23"/>
      <c r="F76" s="23"/>
      <c r="G76" s="19"/>
      <c r="H76" s="6"/>
      <c r="I76" s="6"/>
    </row>
    <row r="77" spans="1:9" ht="12.75">
      <c r="A77" s="15" t="s">
        <v>97</v>
      </c>
      <c r="B77" s="16"/>
      <c r="C77" s="17" t="s">
        <v>35</v>
      </c>
      <c r="D77" s="23"/>
      <c r="E77" s="23"/>
      <c r="F77" s="23"/>
      <c r="G77" s="19"/>
      <c r="H77" s="6"/>
      <c r="I77" s="6"/>
    </row>
    <row r="78" spans="1:9" ht="12.75">
      <c r="A78" s="15" t="s">
        <v>98</v>
      </c>
      <c r="B78" s="16"/>
      <c r="C78" s="17" t="s">
        <v>37</v>
      </c>
      <c r="D78" s="18"/>
      <c r="E78" s="18"/>
      <c r="F78" s="18"/>
      <c r="G78" s="19"/>
      <c r="H78" s="6"/>
      <c r="I78" s="6"/>
    </row>
    <row r="79" spans="1:9" s="26" customFormat="1" ht="12.75">
      <c r="A79" s="20" t="s">
        <v>99</v>
      </c>
      <c r="B79" s="21"/>
      <c r="C79" s="22" t="s">
        <v>88</v>
      </c>
      <c r="D79" s="23"/>
      <c r="E79" s="23"/>
      <c r="F79" s="23"/>
      <c r="G79" s="24"/>
      <c r="H79" s="37"/>
      <c r="I79" s="37"/>
    </row>
    <row r="80" spans="1:9" ht="25.5">
      <c r="A80" s="15" t="s">
        <v>100</v>
      </c>
      <c r="B80" s="16"/>
      <c r="C80" s="17" t="s">
        <v>101</v>
      </c>
      <c r="D80" s="18"/>
      <c r="E80" s="18"/>
      <c r="F80" s="18"/>
      <c r="G80" s="19"/>
      <c r="H80" s="6"/>
      <c r="I80" s="6"/>
    </row>
    <row r="81" spans="1:9" ht="12.75">
      <c r="A81" s="15" t="s">
        <v>102</v>
      </c>
      <c r="B81" s="16"/>
      <c r="C81" s="22" t="s">
        <v>35</v>
      </c>
      <c r="D81" s="18"/>
      <c r="E81" s="18"/>
      <c r="F81" s="18"/>
      <c r="G81" s="19"/>
      <c r="H81" s="6"/>
      <c r="I81" s="6"/>
    </row>
    <row r="82" spans="1:9" ht="25.5">
      <c r="A82" s="15" t="s">
        <v>103</v>
      </c>
      <c r="B82" s="16"/>
      <c r="C82" s="17" t="s">
        <v>104</v>
      </c>
      <c r="D82" s="18"/>
      <c r="E82" s="18"/>
      <c r="F82" s="18"/>
      <c r="G82" s="19"/>
      <c r="H82" s="6"/>
      <c r="I82" s="6"/>
    </row>
    <row r="83" spans="1:9" s="45" customFormat="1" ht="12.75">
      <c r="A83" s="7" t="s">
        <v>105</v>
      </c>
      <c r="B83" s="8"/>
      <c r="C83" s="9" t="s">
        <v>106</v>
      </c>
      <c r="D83" s="10"/>
      <c r="E83" s="10"/>
      <c r="F83" s="10"/>
      <c r="G83" s="11"/>
      <c r="H83" s="44"/>
      <c r="I83" s="56" t="s">
        <v>74</v>
      </c>
    </row>
    <row r="84" spans="1:9" ht="12.75">
      <c r="A84" s="15" t="s">
        <v>107</v>
      </c>
      <c r="B84" s="16"/>
      <c r="C84" s="57" t="s">
        <v>78</v>
      </c>
      <c r="D84" s="23"/>
      <c r="E84" s="23"/>
      <c r="F84" s="23"/>
      <c r="G84" s="19"/>
      <c r="H84" s="13"/>
      <c r="I84" s="6" t="s">
        <v>74</v>
      </c>
    </row>
    <row r="85" spans="1:9" ht="12.75">
      <c r="A85" s="15" t="s">
        <v>108</v>
      </c>
      <c r="B85" s="16"/>
      <c r="C85" s="57" t="s">
        <v>80</v>
      </c>
      <c r="D85" s="23"/>
      <c r="E85" s="23"/>
      <c r="F85" s="23"/>
      <c r="G85" s="19"/>
      <c r="H85" s="13"/>
      <c r="I85" s="6" t="s">
        <v>74</v>
      </c>
    </row>
    <row r="86" spans="1:9" s="74" customFormat="1" ht="12.75">
      <c r="A86" s="67" t="s">
        <v>109</v>
      </c>
      <c r="B86" s="68"/>
      <c r="C86" s="69" t="s">
        <v>110</v>
      </c>
      <c r="D86" s="70">
        <f>D88+D89+D84+D61</f>
        <v>88.59999999999673</v>
      </c>
      <c r="E86" s="70">
        <f>E88+E89+E84+E61</f>
        <v>94.79999999999745</v>
      </c>
      <c r="F86" s="70">
        <f>F88+F89+F84+F61</f>
        <v>183.40000000000146</v>
      </c>
      <c r="G86" s="71">
        <f>G88+G89+G84+G61</f>
        <v>0.030205442176869823</v>
      </c>
      <c r="H86" s="72"/>
      <c r="I86" s="73"/>
    </row>
    <row r="87" spans="1:9" ht="12.75">
      <c r="A87" s="15"/>
      <c r="B87" s="16"/>
      <c r="C87" s="17" t="s">
        <v>13</v>
      </c>
      <c r="D87" s="18"/>
      <c r="E87" s="18"/>
      <c r="F87" s="18"/>
      <c r="G87" s="19"/>
      <c r="H87" s="13"/>
      <c r="I87" s="6"/>
    </row>
    <row r="88" spans="1:9" ht="12.75">
      <c r="A88" s="15" t="s">
        <v>111</v>
      </c>
      <c r="B88" s="16"/>
      <c r="C88" s="17" t="s">
        <v>15</v>
      </c>
      <c r="D88" s="18"/>
      <c r="E88" s="18"/>
      <c r="F88" s="18"/>
      <c r="G88" s="19"/>
      <c r="H88" s="13"/>
      <c r="I88" s="6"/>
    </row>
    <row r="89" spans="1:9" ht="12.75">
      <c r="A89" s="15" t="s">
        <v>112</v>
      </c>
      <c r="B89" s="16"/>
      <c r="C89" s="17" t="s">
        <v>113</v>
      </c>
      <c r="D89" s="18"/>
      <c r="E89" s="18"/>
      <c r="F89" s="18"/>
      <c r="G89" s="19"/>
      <c r="H89" s="13"/>
      <c r="I89" s="6"/>
    </row>
    <row r="90" spans="1:9" ht="12.75">
      <c r="A90" s="20" t="s">
        <v>114</v>
      </c>
      <c r="B90" s="21"/>
      <c r="C90" s="22" t="s">
        <v>88</v>
      </c>
      <c r="D90" s="23"/>
      <c r="E90" s="23"/>
      <c r="F90" s="23"/>
      <c r="G90" s="19"/>
      <c r="H90" s="13"/>
      <c r="I90" s="6"/>
    </row>
    <row r="91" spans="1:9" ht="12.75">
      <c r="A91" s="20" t="s">
        <v>115</v>
      </c>
      <c r="B91" s="21"/>
      <c r="C91" s="22" t="s">
        <v>21</v>
      </c>
      <c r="D91" s="23"/>
      <c r="E91" s="23"/>
      <c r="F91" s="23"/>
      <c r="G91" s="19"/>
      <c r="H91" s="13"/>
      <c r="I91" s="6"/>
    </row>
    <row r="92" spans="1:9" s="66" customFormat="1" ht="12.75">
      <c r="A92" s="59" t="s">
        <v>116</v>
      </c>
      <c r="B92" s="60"/>
      <c r="C92" s="61" t="s">
        <v>53</v>
      </c>
      <c r="D92" s="75"/>
      <c r="E92" s="75"/>
      <c r="F92" s="75"/>
      <c r="G92" s="63"/>
      <c r="H92" s="64"/>
      <c r="I92" s="65"/>
    </row>
    <row r="93" spans="1:9" s="45" customFormat="1" ht="12.75">
      <c r="A93" s="7" t="s">
        <v>117</v>
      </c>
      <c r="B93" s="8"/>
      <c r="C93" s="9" t="s">
        <v>55</v>
      </c>
      <c r="D93" s="10">
        <f>D95+D102</f>
        <v>88.6</v>
      </c>
      <c r="E93" s="10">
        <f>E95+E102</f>
        <v>94.80000000000001</v>
      </c>
      <c r="F93" s="10">
        <f>F95+F102</f>
        <v>183.4</v>
      </c>
      <c r="G93" s="11">
        <f>G95+G102</f>
        <v>0.030205442176870753</v>
      </c>
      <c r="H93" s="44"/>
      <c r="I93" s="44"/>
    </row>
    <row r="94" spans="1:9" ht="12.75">
      <c r="A94" s="15"/>
      <c r="B94" s="16"/>
      <c r="C94" s="17" t="s">
        <v>25</v>
      </c>
      <c r="D94" s="18"/>
      <c r="E94" s="18"/>
      <c r="F94" s="18"/>
      <c r="G94" s="19"/>
      <c r="H94" s="6"/>
      <c r="I94" s="6"/>
    </row>
    <row r="95" spans="1:9" ht="12.75">
      <c r="A95" s="15" t="s">
        <v>118</v>
      </c>
      <c r="B95" s="173"/>
      <c r="C95" s="17" t="s">
        <v>27</v>
      </c>
      <c r="D95" s="18">
        <f>SUM(D96:D101)</f>
        <v>88.6</v>
      </c>
      <c r="E95" s="18">
        <f>SUM(E96:E101)</f>
        <v>94.80000000000001</v>
      </c>
      <c r="F95" s="18">
        <f aca="true" t="shared" si="2" ref="F95:F100">SUM(D95:E95)</f>
        <v>183.4</v>
      </c>
      <c r="G95" s="18">
        <f>SUM(G96:G101)</f>
        <v>0.030205442176870753</v>
      </c>
      <c r="H95" s="6"/>
      <c r="I95" s="6"/>
    </row>
    <row r="96" spans="1:9" ht="12.75">
      <c r="A96" s="172" t="s">
        <v>119</v>
      </c>
      <c r="B96" s="175"/>
      <c r="C96" s="177" t="s">
        <v>224</v>
      </c>
      <c r="D96" s="76">
        <f>'ЗСМИ для ВЭ_'!K28</f>
        <v>24</v>
      </c>
      <c r="E96" s="76">
        <f>'ЗСМИ для ВЭ_'!R28</f>
        <v>29</v>
      </c>
      <c r="F96" s="76">
        <f t="shared" si="2"/>
        <v>53</v>
      </c>
      <c r="G96" s="76">
        <f>'ЗСМИ для ВЭ_'!S57</f>
        <v>0.008833333333333334</v>
      </c>
      <c r="H96" s="6"/>
      <c r="I96" s="6"/>
    </row>
    <row r="97" spans="1:9" ht="12.75">
      <c r="A97" s="172" t="s">
        <v>120</v>
      </c>
      <c r="B97" s="175"/>
      <c r="C97" s="178" t="s">
        <v>121</v>
      </c>
      <c r="D97" s="76">
        <f>'ЗСМИ для ВЭ_'!K29</f>
        <v>23.099999999999998</v>
      </c>
      <c r="E97" s="76">
        <f>'ЗСМИ для ВЭ_'!R29</f>
        <v>25.200000000000003</v>
      </c>
      <c r="F97" s="76">
        <f t="shared" si="2"/>
        <v>48.3</v>
      </c>
      <c r="G97" s="76">
        <f>'ЗСМИ для ВЭ_'!S58</f>
        <v>0.007</v>
      </c>
      <c r="H97" s="6"/>
      <c r="I97" s="6"/>
    </row>
    <row r="98" spans="1:9" ht="12.75">
      <c r="A98" s="172" t="s">
        <v>122</v>
      </c>
      <c r="B98" s="175"/>
      <c r="C98" s="178" t="s">
        <v>123</v>
      </c>
      <c r="D98" s="76">
        <f>'ЗСМИ для ВЭ_'!K30</f>
        <v>20</v>
      </c>
      <c r="E98" s="76">
        <f>'ЗСМИ для ВЭ_'!R30</f>
        <v>17</v>
      </c>
      <c r="F98" s="76">
        <f t="shared" si="2"/>
        <v>37</v>
      </c>
      <c r="G98" s="76">
        <f>'ЗСМИ для ВЭ_'!S59</f>
        <v>0.003872108843537415</v>
      </c>
      <c r="H98" s="6"/>
      <c r="I98" s="6"/>
    </row>
    <row r="99" spans="1:9" ht="12.75">
      <c r="A99" s="172" t="s">
        <v>124</v>
      </c>
      <c r="B99" s="175"/>
      <c r="C99" s="178" t="s">
        <v>225</v>
      </c>
      <c r="D99" s="76">
        <f>'ЗСМИ для ВЭ_'!K31</f>
        <v>12</v>
      </c>
      <c r="E99" s="76">
        <f>'ЗСМИ для ВЭ_'!R31</f>
        <v>10.600000000000001</v>
      </c>
      <c r="F99" s="76">
        <f t="shared" si="2"/>
        <v>22.6</v>
      </c>
      <c r="G99" s="76">
        <f>'ЗСМИ для ВЭ_'!S60</f>
        <v>0.005</v>
      </c>
      <c r="H99" s="6"/>
      <c r="I99" s="6"/>
    </row>
    <row r="100" spans="1:9" ht="12.75">
      <c r="A100" s="15" t="s">
        <v>125</v>
      </c>
      <c r="B100" s="174"/>
      <c r="C100" s="77" t="s">
        <v>126</v>
      </c>
      <c r="D100" s="76">
        <f>'ЗСМИ для ВЭ_'!K32</f>
        <v>9.5</v>
      </c>
      <c r="E100" s="76">
        <f>'ЗСМИ для ВЭ_'!R32</f>
        <v>13</v>
      </c>
      <c r="F100" s="76">
        <f t="shared" si="2"/>
        <v>22.5</v>
      </c>
      <c r="G100" s="76">
        <f>'ЗСМИ для ВЭ_'!S61</f>
        <v>0.0055</v>
      </c>
      <c r="H100" s="6"/>
      <c r="I100" s="6"/>
    </row>
    <row r="101" spans="1:9" ht="12.75">
      <c r="A101" s="15" t="s">
        <v>127</v>
      </c>
      <c r="B101" s="16"/>
      <c r="C101" s="17" t="s">
        <v>128</v>
      </c>
      <c r="D101" s="19"/>
      <c r="E101" s="19"/>
      <c r="F101" s="19"/>
      <c r="G101" s="19"/>
      <c r="H101" s="6"/>
      <c r="I101" s="6"/>
    </row>
    <row r="102" spans="1:9" ht="12.75">
      <c r="A102" s="15" t="s">
        <v>129</v>
      </c>
      <c r="B102" s="16"/>
      <c r="C102" s="17" t="s">
        <v>37</v>
      </c>
      <c r="D102" s="18">
        <f>D103+D105</f>
        <v>0</v>
      </c>
      <c r="E102" s="18">
        <f>E103+E105</f>
        <v>0</v>
      </c>
      <c r="F102" s="18">
        <f>F103+F105</f>
        <v>0</v>
      </c>
      <c r="G102" s="19">
        <f>G103+G105</f>
        <v>0</v>
      </c>
      <c r="H102" s="6"/>
      <c r="I102" s="6"/>
    </row>
    <row r="103" spans="1:9" s="26" customFormat="1" ht="12.75">
      <c r="A103" s="20" t="s">
        <v>130</v>
      </c>
      <c r="B103" s="21"/>
      <c r="C103" s="22"/>
      <c r="D103" s="23"/>
      <c r="E103" s="23"/>
      <c r="F103" s="23"/>
      <c r="G103" s="19"/>
      <c r="H103" s="37"/>
      <c r="I103" s="37"/>
    </row>
    <row r="104" spans="1:9" s="26" customFormat="1" ht="25.5">
      <c r="A104" s="20" t="s">
        <v>131</v>
      </c>
      <c r="B104" s="21"/>
      <c r="C104" s="17" t="s">
        <v>132</v>
      </c>
      <c r="D104" s="23">
        <f>D103-D90</f>
        <v>0</v>
      </c>
      <c r="E104" s="23">
        <f>E103-E90</f>
        <v>0</v>
      </c>
      <c r="F104" s="23">
        <f>F103-F90</f>
        <v>0</v>
      </c>
      <c r="G104" s="24">
        <f>G103-G90</f>
        <v>0</v>
      </c>
      <c r="H104" s="37"/>
      <c r="I104" s="37"/>
    </row>
    <row r="105" spans="1:9" s="26" customFormat="1" ht="12.75">
      <c r="A105" s="20" t="s">
        <v>133</v>
      </c>
      <c r="B105" s="21"/>
      <c r="D105" s="23"/>
      <c r="E105" s="23"/>
      <c r="F105" s="23"/>
      <c r="G105" s="24"/>
      <c r="H105" s="37"/>
      <c r="I105" s="37"/>
    </row>
    <row r="106" spans="1:9" s="26" customFormat="1" ht="25.5">
      <c r="A106" s="20" t="s">
        <v>134</v>
      </c>
      <c r="B106" s="21"/>
      <c r="C106" s="17" t="s">
        <v>135</v>
      </c>
      <c r="D106" s="23">
        <f>D105-D91</f>
        <v>0</v>
      </c>
      <c r="E106" s="23">
        <f>E105-E91</f>
        <v>0</v>
      </c>
      <c r="F106" s="23">
        <f>F105-F91</f>
        <v>0</v>
      </c>
      <c r="G106" s="23">
        <f>G105-G91</f>
        <v>0</v>
      </c>
      <c r="H106" s="37"/>
      <c r="I106" s="37"/>
    </row>
    <row r="107" spans="1:9" s="45" customFormat="1" ht="12.75">
      <c r="A107" s="7" t="s">
        <v>136</v>
      </c>
      <c r="B107" s="8"/>
      <c r="C107" s="9" t="s">
        <v>137</v>
      </c>
      <c r="D107" s="10">
        <f>D108</f>
        <v>0</v>
      </c>
      <c r="E107" s="10">
        <f>E108</f>
        <v>0</v>
      </c>
      <c r="F107" s="10">
        <f>F108</f>
        <v>0</v>
      </c>
      <c r="G107" s="11">
        <f>G108</f>
        <v>0</v>
      </c>
      <c r="H107" s="44"/>
      <c r="I107" s="56" t="s">
        <v>74</v>
      </c>
    </row>
    <row r="108" spans="1:9" ht="12.75">
      <c r="A108" s="15" t="s">
        <v>138</v>
      </c>
      <c r="B108" s="16"/>
      <c r="C108" s="57" t="s">
        <v>80</v>
      </c>
      <c r="D108" s="23">
        <f>D116+D117</f>
        <v>0</v>
      </c>
      <c r="E108" s="23">
        <f>E116+E117</f>
        <v>0</v>
      </c>
      <c r="F108" s="23">
        <f>F116+F117</f>
        <v>0</v>
      </c>
      <c r="G108" s="23">
        <f>G116+G117</f>
        <v>0</v>
      </c>
      <c r="H108" s="13"/>
      <c r="I108" s="6" t="s">
        <v>74</v>
      </c>
    </row>
    <row r="109" spans="1:9" s="74" customFormat="1" ht="12.75">
      <c r="A109" s="67" t="s">
        <v>139</v>
      </c>
      <c r="B109" s="68"/>
      <c r="C109" s="69" t="s">
        <v>140</v>
      </c>
      <c r="D109" s="70">
        <f>D108+D85+D111+D112</f>
        <v>0</v>
      </c>
      <c r="E109" s="70">
        <f>E108+E85+E111+E112</f>
        <v>0</v>
      </c>
      <c r="F109" s="70">
        <f>F108+F85+F111+F112</f>
        <v>0</v>
      </c>
      <c r="G109" s="71">
        <f>G108+G85+G111+G112</f>
        <v>0</v>
      </c>
      <c r="H109" s="72"/>
      <c r="I109" s="73"/>
    </row>
    <row r="110" spans="1:9" ht="12.75">
      <c r="A110" s="15"/>
      <c r="B110" s="16"/>
      <c r="C110" s="17" t="s">
        <v>13</v>
      </c>
      <c r="D110" s="18"/>
      <c r="E110" s="18"/>
      <c r="F110" s="18"/>
      <c r="G110" s="19"/>
      <c r="H110" s="13"/>
      <c r="I110" s="6"/>
    </row>
    <row r="111" spans="1:9" ht="12.75">
      <c r="A111" s="15" t="s">
        <v>141</v>
      </c>
      <c r="B111" s="16"/>
      <c r="C111" s="17" t="s">
        <v>15</v>
      </c>
      <c r="D111" s="18"/>
      <c r="E111" s="18"/>
      <c r="F111" s="18"/>
      <c r="G111" s="19"/>
      <c r="H111" s="13"/>
      <c r="I111" s="6"/>
    </row>
    <row r="112" spans="1:9" ht="12.75">
      <c r="A112" s="15" t="s">
        <v>142</v>
      </c>
      <c r="B112" s="16"/>
      <c r="C112" s="17" t="s">
        <v>17</v>
      </c>
      <c r="D112" s="18"/>
      <c r="E112" s="18"/>
      <c r="F112" s="18"/>
      <c r="G112" s="19"/>
      <c r="H112" s="13"/>
      <c r="I112" s="6"/>
    </row>
    <row r="113" spans="1:9" ht="12.75">
      <c r="A113" s="15"/>
      <c r="B113" s="16"/>
      <c r="C113" s="17" t="s">
        <v>13</v>
      </c>
      <c r="D113" s="18"/>
      <c r="E113" s="18"/>
      <c r="F113" s="18"/>
      <c r="G113" s="19"/>
      <c r="H113" s="13"/>
      <c r="I113" s="6"/>
    </row>
    <row r="114" spans="1:9" s="26" customFormat="1" ht="12.75">
      <c r="A114" s="20" t="s">
        <v>143</v>
      </c>
      <c r="B114" s="21"/>
      <c r="C114" s="22" t="s">
        <v>88</v>
      </c>
      <c r="D114" s="23"/>
      <c r="E114" s="23"/>
      <c r="F114" s="23"/>
      <c r="G114" s="24"/>
      <c r="H114" s="25"/>
      <c r="I114" s="37"/>
    </row>
    <row r="115" spans="1:9" s="26" customFormat="1" ht="12.75">
      <c r="A115" s="20" t="s">
        <v>144</v>
      </c>
      <c r="B115" s="21"/>
      <c r="C115" s="22" t="s">
        <v>21</v>
      </c>
      <c r="D115" s="23"/>
      <c r="E115" s="23"/>
      <c r="F115" s="23"/>
      <c r="G115" s="24"/>
      <c r="H115" s="25"/>
      <c r="I115" s="37"/>
    </row>
    <row r="116" spans="1:9" s="66" customFormat="1" ht="12.75">
      <c r="A116" s="59" t="s">
        <v>145</v>
      </c>
      <c r="B116" s="60"/>
      <c r="C116" s="61" t="s">
        <v>53</v>
      </c>
      <c r="D116" s="75"/>
      <c r="E116" s="75"/>
      <c r="F116" s="75"/>
      <c r="G116" s="19"/>
      <c r="H116" s="64"/>
      <c r="I116" s="65"/>
    </row>
    <row r="117" spans="1:9" s="45" customFormat="1" ht="12.75">
      <c r="A117" s="7" t="s">
        <v>146</v>
      </c>
      <c r="B117" s="8"/>
      <c r="C117" s="9" t="s">
        <v>55</v>
      </c>
      <c r="D117" s="10">
        <f>D119+D123</f>
        <v>0</v>
      </c>
      <c r="E117" s="10">
        <f>E119+E123</f>
        <v>0</v>
      </c>
      <c r="F117" s="10">
        <f>F119+F123</f>
        <v>0</v>
      </c>
      <c r="G117" s="11">
        <f>G119+G123</f>
        <v>0</v>
      </c>
      <c r="H117" s="44"/>
      <c r="I117" s="44"/>
    </row>
    <row r="118" spans="1:9" ht="12.75">
      <c r="A118" s="15"/>
      <c r="B118" s="16"/>
      <c r="C118" s="17" t="s">
        <v>25</v>
      </c>
      <c r="D118" s="18"/>
      <c r="E118" s="18"/>
      <c r="F118" s="18"/>
      <c r="G118" s="19"/>
      <c r="H118" s="13"/>
      <c r="I118" s="6"/>
    </row>
    <row r="119" spans="1:9" ht="12.75">
      <c r="A119" s="15" t="s">
        <v>147</v>
      </c>
      <c r="B119" s="16"/>
      <c r="C119" s="17" t="s">
        <v>148</v>
      </c>
      <c r="D119" s="23">
        <f>D120+D121</f>
        <v>0</v>
      </c>
      <c r="E119" s="23">
        <f>E120+E121</f>
        <v>0</v>
      </c>
      <c r="F119" s="23">
        <f>F120+F121</f>
        <v>0</v>
      </c>
      <c r="G119" s="24">
        <f>G120+G121</f>
        <v>0</v>
      </c>
      <c r="H119" s="6"/>
      <c r="I119" s="6"/>
    </row>
    <row r="120" spans="1:9" ht="12.75">
      <c r="A120" s="15" t="s">
        <v>149</v>
      </c>
      <c r="B120" s="16"/>
      <c r="C120" s="17" t="s">
        <v>150</v>
      </c>
      <c r="D120" s="23"/>
      <c r="E120" s="23"/>
      <c r="F120" s="23"/>
      <c r="G120" s="19"/>
      <c r="H120" s="6"/>
      <c r="I120" s="6"/>
    </row>
    <row r="121" spans="1:10" ht="12.75">
      <c r="A121" s="15" t="s">
        <v>151</v>
      </c>
      <c r="B121" s="16"/>
      <c r="C121" s="17" t="s">
        <v>31</v>
      </c>
      <c r="D121" s="23">
        <f>SUM(D122:D122)</f>
        <v>0</v>
      </c>
      <c r="E121" s="23">
        <f>SUM(E122:E122)</f>
        <v>0</v>
      </c>
      <c r="F121" s="23">
        <f>SUM(F122:F122)</f>
        <v>0</v>
      </c>
      <c r="G121" s="23">
        <f>SUM(G122:G122)</f>
        <v>0</v>
      </c>
      <c r="H121" s="6"/>
      <c r="I121" s="6"/>
      <c r="J121" s="78"/>
    </row>
    <row r="122" spans="1:10" ht="12.75">
      <c r="A122" s="15" t="s">
        <v>152</v>
      </c>
      <c r="B122" s="16"/>
      <c r="C122" s="79"/>
      <c r="D122" s="23"/>
      <c r="E122" s="23"/>
      <c r="F122" s="23"/>
      <c r="G122" s="19"/>
      <c r="H122" s="6"/>
      <c r="I122" s="6"/>
      <c r="J122" s="78"/>
    </row>
    <row r="123" spans="1:9" ht="12.75">
      <c r="A123" s="15" t="s">
        <v>153</v>
      </c>
      <c r="B123" s="16"/>
      <c r="C123" s="17" t="s">
        <v>154</v>
      </c>
      <c r="D123" s="18">
        <f>D125</f>
        <v>0</v>
      </c>
      <c r="E123" s="18">
        <f>E125</f>
        <v>0</v>
      </c>
      <c r="F123" s="18">
        <f>F125</f>
        <v>0</v>
      </c>
      <c r="G123" s="19">
        <f>G125</f>
        <v>0</v>
      </c>
      <c r="H123" s="6"/>
      <c r="I123" s="6"/>
    </row>
    <row r="124" spans="1:9" ht="12.75">
      <c r="A124" s="15"/>
      <c r="B124" s="16"/>
      <c r="C124" s="17" t="s">
        <v>25</v>
      </c>
      <c r="D124" s="18"/>
      <c r="E124" s="18"/>
      <c r="F124" s="18"/>
      <c r="G124" s="19"/>
      <c r="H124" s="6"/>
      <c r="I124" s="6"/>
    </row>
    <row r="125" spans="1:9" s="26" customFormat="1" ht="12.75">
      <c r="A125" s="20" t="s">
        <v>155</v>
      </c>
      <c r="B125" s="21"/>
      <c r="C125" s="22"/>
      <c r="D125" s="23"/>
      <c r="E125" s="23"/>
      <c r="F125" s="23"/>
      <c r="G125" s="19">
        <f>D125/4477</f>
        <v>0</v>
      </c>
      <c r="H125" s="37"/>
      <c r="I125" s="37"/>
    </row>
    <row r="126" spans="1:9" ht="25.5">
      <c r="A126" s="15" t="s">
        <v>156</v>
      </c>
      <c r="B126" s="80"/>
      <c r="C126" s="81" t="s">
        <v>157</v>
      </c>
      <c r="D126" s="18">
        <f>D125-D111</f>
        <v>0</v>
      </c>
      <c r="E126" s="18">
        <f>E125-E111</f>
        <v>0</v>
      </c>
      <c r="F126" s="18">
        <f>F125-F111</f>
        <v>0</v>
      </c>
      <c r="G126" s="19">
        <f>G125-G111</f>
        <v>0</v>
      </c>
      <c r="H126" s="6"/>
      <c r="I126" s="6"/>
    </row>
    <row r="127" spans="1:9" ht="6.75" customHeight="1">
      <c r="A127" s="82"/>
      <c r="B127" s="83"/>
      <c r="C127" s="84"/>
      <c r="D127" s="85"/>
      <c r="E127" s="85"/>
      <c r="F127" s="85"/>
      <c r="G127" s="86"/>
      <c r="H127" s="87"/>
      <c r="I127" s="87"/>
    </row>
    <row r="128" spans="1:9" ht="9.75" customHeight="1">
      <c r="A128" s="190"/>
      <c r="B128" s="190"/>
      <c r="C128" s="190"/>
      <c r="D128" s="190"/>
      <c r="E128" s="190"/>
      <c r="F128" s="190"/>
      <c r="G128" s="190"/>
      <c r="H128" s="190"/>
      <c r="I128" s="190"/>
    </row>
    <row r="129" ht="6.75" customHeight="1"/>
    <row r="130" spans="1:9" ht="30.75" customHeight="1">
      <c r="A130" s="195" t="s">
        <v>245</v>
      </c>
      <c r="B130" s="195"/>
      <c r="C130" s="195"/>
      <c r="D130" s="189" t="s">
        <v>158</v>
      </c>
      <c r="E130" s="189"/>
      <c r="F130" s="189"/>
      <c r="G130" s="189"/>
      <c r="H130" s="196" t="s">
        <v>241</v>
      </c>
      <c r="I130" s="196"/>
    </row>
    <row r="132" spans="1:9" s="90" customFormat="1" ht="30" customHeight="1">
      <c r="A132" s="195" t="s">
        <v>247</v>
      </c>
      <c r="B132" s="195"/>
      <c r="C132" s="195"/>
      <c r="D132" s="189" t="s">
        <v>158</v>
      </c>
      <c r="E132" s="189"/>
      <c r="F132" s="189"/>
      <c r="G132" s="189"/>
      <c r="H132" s="189"/>
      <c r="I132" s="189"/>
    </row>
    <row r="133" spans="1:9" s="90" customFormat="1" ht="16.5" customHeight="1">
      <c r="A133" s="88"/>
      <c r="B133" s="88"/>
      <c r="C133" s="88"/>
      <c r="D133" s="89"/>
      <c r="E133" s="89"/>
      <c r="F133" s="89"/>
      <c r="G133" s="89"/>
      <c r="H133" s="89"/>
      <c r="I133" s="89"/>
    </row>
    <row r="134" spans="1:9" s="90" customFormat="1" ht="30" customHeight="1">
      <c r="A134" s="195" t="s">
        <v>246</v>
      </c>
      <c r="B134" s="195"/>
      <c r="C134" s="195"/>
      <c r="D134" s="189" t="s">
        <v>158</v>
      </c>
      <c r="E134" s="189"/>
      <c r="F134" s="189"/>
      <c r="G134" s="189"/>
      <c r="H134" s="189"/>
      <c r="I134" s="189"/>
    </row>
    <row r="135" s="90" customFormat="1" ht="12.75">
      <c r="G135" s="91"/>
    </row>
    <row r="136" s="90" customFormat="1" ht="12.75">
      <c r="G136" s="91"/>
    </row>
    <row r="137" spans="1:9" s="90" customFormat="1" ht="33" customHeight="1">
      <c r="A137" s="194" t="s">
        <v>159</v>
      </c>
      <c r="B137" s="194"/>
      <c r="C137" s="194"/>
      <c r="D137" s="189" t="s">
        <v>160</v>
      </c>
      <c r="E137" s="189"/>
      <c r="F137" s="189"/>
      <c r="G137" s="189"/>
      <c r="H137" s="189"/>
      <c r="I137" s="189"/>
    </row>
  </sheetData>
  <sheetProtection/>
  <mergeCells count="18">
    <mergeCell ref="A137:C137"/>
    <mergeCell ref="D137:G137"/>
    <mergeCell ref="H137:I137"/>
    <mergeCell ref="A130:C130"/>
    <mergeCell ref="D130:G130"/>
    <mergeCell ref="H130:I130"/>
    <mergeCell ref="A134:C134"/>
    <mergeCell ref="D134:G134"/>
    <mergeCell ref="H134:I134"/>
    <mergeCell ref="A132:C132"/>
    <mergeCell ref="D132:G132"/>
    <mergeCell ref="H132:I132"/>
    <mergeCell ref="A128:I128"/>
    <mergeCell ref="A1:D1"/>
    <mergeCell ref="A5:I5"/>
    <mergeCell ref="A6:I6"/>
    <mergeCell ref="B8:C8"/>
    <mergeCell ref="B9:C9"/>
  </mergeCells>
  <printOptions/>
  <pageMargins left="0.38" right="0.21" top="0.2" bottom="0.17" header="0.16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zoomScale="70" zoomScaleNormal="70" zoomScalePageLayoutView="0" workbookViewId="0" topLeftCell="A1">
      <selection activeCell="A43" sqref="A43:S43"/>
    </sheetView>
  </sheetViews>
  <sheetFormatPr defaultColWidth="9.140625" defaultRowHeight="15"/>
  <cols>
    <col min="1" max="1" width="35.8515625" style="92" customWidth="1"/>
    <col min="2" max="2" width="16.7109375" style="92" hidden="1" customWidth="1"/>
    <col min="3" max="3" width="13.8515625" style="141" hidden="1" customWidth="1"/>
    <col min="4" max="4" width="17.57421875" style="141" hidden="1" customWidth="1"/>
    <col min="5" max="18" width="11.00390625" style="92" customWidth="1"/>
    <col min="19" max="19" width="11.57421875" style="153" customWidth="1"/>
    <col min="20" max="20" width="13.28125" style="92" customWidth="1"/>
    <col min="21" max="21" width="14.00390625" style="92" customWidth="1"/>
    <col min="22" max="22" width="9.140625" style="92" customWidth="1"/>
    <col min="23" max="23" width="9.140625" style="93" customWidth="1"/>
    <col min="24" max="16384" width="9.140625" style="92" customWidth="1"/>
  </cols>
  <sheetData>
    <row r="1" spans="1:19" ht="15.75">
      <c r="A1" s="208" t="s">
        <v>161</v>
      </c>
      <c r="B1" s="208"/>
      <c r="C1" s="208"/>
      <c r="D1" s="208"/>
      <c r="E1" s="208"/>
      <c r="F1" s="208"/>
      <c r="G1" s="208"/>
      <c r="P1" s="209"/>
      <c r="Q1" s="209"/>
      <c r="R1" s="209"/>
      <c r="S1" s="209"/>
    </row>
    <row r="2" spans="1:19" ht="18.75">
      <c r="A2" s="210" t="s">
        <v>216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23" s="94" customFormat="1" ht="4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W3" s="95"/>
    </row>
    <row r="4" spans="1:23" s="94" customFormat="1" ht="15.75">
      <c r="A4" s="197" t="s">
        <v>162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W4" s="95"/>
    </row>
    <row r="5" spans="1:19" ht="15.75" customHeight="1">
      <c r="A5" s="200" t="s">
        <v>163</v>
      </c>
      <c r="B5" s="200"/>
      <c r="C5" s="202" t="s">
        <v>164</v>
      </c>
      <c r="D5" s="202" t="s">
        <v>165</v>
      </c>
      <c r="E5" s="204" t="s">
        <v>166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6"/>
      <c r="S5" s="200" t="s">
        <v>215</v>
      </c>
    </row>
    <row r="6" spans="1:19" ht="15.75">
      <c r="A6" s="201"/>
      <c r="B6" s="201"/>
      <c r="C6" s="203"/>
      <c r="D6" s="203"/>
      <c r="E6" s="201" t="s">
        <v>167</v>
      </c>
      <c r="F6" s="201"/>
      <c r="G6" s="201"/>
      <c r="H6" s="201" t="s">
        <v>168</v>
      </c>
      <c r="I6" s="201"/>
      <c r="J6" s="201"/>
      <c r="K6" s="207" t="s">
        <v>169</v>
      </c>
      <c r="L6" s="201" t="s">
        <v>170</v>
      </c>
      <c r="M6" s="201"/>
      <c r="N6" s="201"/>
      <c r="O6" s="201" t="s">
        <v>171</v>
      </c>
      <c r="P6" s="201"/>
      <c r="Q6" s="201"/>
      <c r="R6" s="207" t="s">
        <v>172</v>
      </c>
      <c r="S6" s="201"/>
    </row>
    <row r="7" spans="1:19" ht="15.75">
      <c r="A7" s="201"/>
      <c r="B7" s="201"/>
      <c r="C7" s="200"/>
      <c r="D7" s="200"/>
      <c r="E7" s="96" t="s">
        <v>173</v>
      </c>
      <c r="F7" s="96" t="s">
        <v>174</v>
      </c>
      <c r="G7" s="96" t="s">
        <v>175</v>
      </c>
      <c r="H7" s="96" t="s">
        <v>176</v>
      </c>
      <c r="I7" s="96" t="s">
        <v>177</v>
      </c>
      <c r="J7" s="96" t="s">
        <v>178</v>
      </c>
      <c r="K7" s="200"/>
      <c r="L7" s="96" t="s">
        <v>179</v>
      </c>
      <c r="M7" s="96" t="s">
        <v>180</v>
      </c>
      <c r="N7" s="96" t="s">
        <v>181</v>
      </c>
      <c r="O7" s="96" t="s">
        <v>182</v>
      </c>
      <c r="P7" s="96" t="s">
        <v>183</v>
      </c>
      <c r="Q7" s="96" t="s">
        <v>184</v>
      </c>
      <c r="R7" s="200"/>
      <c r="S7" s="201"/>
    </row>
    <row r="8" spans="1:19" ht="15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  <c r="J8" s="96">
        <v>10</v>
      </c>
      <c r="K8" s="96">
        <v>11</v>
      </c>
      <c r="L8" s="96">
        <v>12</v>
      </c>
      <c r="M8" s="96">
        <v>13</v>
      </c>
      <c r="N8" s="96">
        <v>14</v>
      </c>
      <c r="O8" s="96">
        <v>15</v>
      </c>
      <c r="P8" s="96">
        <v>16</v>
      </c>
      <c r="Q8" s="96">
        <v>17</v>
      </c>
      <c r="R8" s="96">
        <v>18</v>
      </c>
      <c r="S8" s="96">
        <v>19</v>
      </c>
    </row>
    <row r="9" spans="1:19" ht="15.75">
      <c r="A9" s="223" t="s">
        <v>185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5"/>
    </row>
    <row r="10" spans="1:19" ht="15.75">
      <c r="A10" s="226" t="s">
        <v>186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</row>
    <row r="11" spans="1:19" ht="31.5">
      <c r="A11" s="97" t="s">
        <v>187</v>
      </c>
      <c r="B11" s="98" t="s">
        <v>188</v>
      </c>
      <c r="C11" s="99" t="s">
        <v>189</v>
      </c>
      <c r="D11" s="99" t="s">
        <v>190</v>
      </c>
      <c r="E11" s="100"/>
      <c r="F11" s="100"/>
      <c r="G11" s="100"/>
      <c r="H11" s="100"/>
      <c r="I11" s="100"/>
      <c r="J11" s="100"/>
      <c r="K11" s="101">
        <f>SUM(E11:J11)</f>
        <v>0</v>
      </c>
      <c r="L11" s="100"/>
      <c r="M11" s="100"/>
      <c r="N11" s="100"/>
      <c r="O11" s="100"/>
      <c r="P11" s="100"/>
      <c r="Q11" s="100"/>
      <c r="R11" s="101">
        <f>SUM(L11:Q11)</f>
        <v>0</v>
      </c>
      <c r="S11" s="102">
        <f>K11+R11</f>
        <v>0</v>
      </c>
    </row>
    <row r="12" spans="1:19" ht="31.5">
      <c r="A12" s="163" t="s">
        <v>191</v>
      </c>
      <c r="B12" s="98" t="s">
        <v>188</v>
      </c>
      <c r="C12" s="99" t="s">
        <v>189</v>
      </c>
      <c r="D12" s="103" t="s">
        <v>192</v>
      </c>
      <c r="E12" s="165">
        <v>248.01</v>
      </c>
      <c r="F12" s="165">
        <v>222.95</v>
      </c>
      <c r="G12" s="165">
        <v>231.676</v>
      </c>
      <c r="H12" s="165">
        <v>185.989</v>
      </c>
      <c r="I12" s="165">
        <v>181.048</v>
      </c>
      <c r="J12" s="165">
        <v>187.724</v>
      </c>
      <c r="K12" s="101">
        <f>SUM(E12:J12)</f>
        <v>1257.397</v>
      </c>
      <c r="L12" s="165">
        <v>231.3</v>
      </c>
      <c r="M12" s="165">
        <v>252.466</v>
      </c>
      <c r="N12" s="165">
        <v>194.981</v>
      </c>
      <c r="O12" s="165">
        <v>231.435</v>
      </c>
      <c r="P12" s="165">
        <v>245.673</v>
      </c>
      <c r="Q12" s="165">
        <v>258.347</v>
      </c>
      <c r="R12" s="101">
        <f aca="true" t="shared" si="0" ref="R12:R32">SUM(L12:Q12)</f>
        <v>1414.202</v>
      </c>
      <c r="S12" s="102">
        <f>K12+R12</f>
        <v>2671.599</v>
      </c>
    </row>
    <row r="13" spans="1:19" ht="25.5">
      <c r="A13" s="163" t="s">
        <v>226</v>
      </c>
      <c r="B13" s="98"/>
      <c r="C13" s="99"/>
      <c r="D13" s="103"/>
      <c r="E13" s="165">
        <v>6</v>
      </c>
      <c r="F13" s="165">
        <v>6</v>
      </c>
      <c r="G13" s="165">
        <v>6</v>
      </c>
      <c r="H13" s="165">
        <v>6</v>
      </c>
      <c r="I13" s="165">
        <v>6</v>
      </c>
      <c r="J13" s="165">
        <v>6</v>
      </c>
      <c r="K13" s="101">
        <f>SUM(E13:J13)</f>
        <v>36</v>
      </c>
      <c r="L13" s="165">
        <v>6</v>
      </c>
      <c r="M13" s="165">
        <v>6</v>
      </c>
      <c r="N13" s="165">
        <v>6</v>
      </c>
      <c r="O13" s="165">
        <v>6</v>
      </c>
      <c r="P13" s="165">
        <v>6</v>
      </c>
      <c r="Q13" s="165">
        <v>6</v>
      </c>
      <c r="R13" s="101">
        <f t="shared" si="0"/>
        <v>36</v>
      </c>
      <c r="S13" s="102">
        <f>K13+R13</f>
        <v>72</v>
      </c>
    </row>
    <row r="14" spans="1:21" ht="31.5">
      <c r="A14" s="164" t="s">
        <v>227</v>
      </c>
      <c r="B14" s="98" t="s">
        <v>188</v>
      </c>
      <c r="C14" s="99" t="s">
        <v>189</v>
      </c>
      <c r="D14" s="103" t="s">
        <v>192</v>
      </c>
      <c r="E14" s="165">
        <v>10.04</v>
      </c>
      <c r="F14" s="165">
        <v>9.038</v>
      </c>
      <c r="G14" s="165">
        <v>8.719</v>
      </c>
      <c r="H14" s="165">
        <v>7.856</v>
      </c>
      <c r="I14" s="165">
        <v>6.529</v>
      </c>
      <c r="J14" s="165">
        <v>5.309</v>
      </c>
      <c r="K14" s="101">
        <f>SUM(E14:J14)</f>
        <v>47.491</v>
      </c>
      <c r="L14" s="165">
        <v>5.098</v>
      </c>
      <c r="M14" s="165">
        <v>7.692</v>
      </c>
      <c r="N14" s="165">
        <v>8.292</v>
      </c>
      <c r="O14" s="165">
        <v>10.133</v>
      </c>
      <c r="P14" s="165">
        <v>8.209</v>
      </c>
      <c r="Q14" s="165">
        <v>6.613</v>
      </c>
      <c r="R14" s="101">
        <f t="shared" si="0"/>
        <v>46.037</v>
      </c>
      <c r="S14" s="102">
        <f>K14+R14</f>
        <v>93.52799999999999</v>
      </c>
      <c r="T14" s="104"/>
      <c r="U14" s="105"/>
    </row>
    <row r="15" spans="1:19" ht="15.75">
      <c r="A15" s="227" t="s">
        <v>193</v>
      </c>
      <c r="B15" s="228"/>
      <c r="C15" s="228"/>
      <c r="D15" s="228"/>
      <c r="E15" s="228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</row>
    <row r="16" spans="1:19" ht="47.25">
      <c r="A16" s="106" t="s">
        <v>194</v>
      </c>
      <c r="B16" s="107" t="s">
        <v>188</v>
      </c>
      <c r="C16" s="108" t="s">
        <v>189</v>
      </c>
      <c r="D16" s="108" t="s">
        <v>195</v>
      </c>
      <c r="E16" s="109">
        <v>1011.3</v>
      </c>
      <c r="F16" s="109">
        <v>1170.4</v>
      </c>
      <c r="G16" s="109">
        <v>1309.1</v>
      </c>
      <c r="H16" s="109">
        <v>1317.1</v>
      </c>
      <c r="I16" s="109">
        <v>1264.6</v>
      </c>
      <c r="J16" s="109">
        <v>1269.4</v>
      </c>
      <c r="K16" s="109">
        <f aca="true" t="shared" si="1" ref="K16:K32">SUM(E16:J16)</f>
        <v>7341.9</v>
      </c>
      <c r="L16" s="109">
        <v>1263.3</v>
      </c>
      <c r="M16" s="109">
        <v>1213.4</v>
      </c>
      <c r="N16" s="109">
        <v>1318.8</v>
      </c>
      <c r="O16" s="109">
        <v>1409.6</v>
      </c>
      <c r="P16" s="109">
        <v>1314.6</v>
      </c>
      <c r="Q16" s="109">
        <v>1406.1</v>
      </c>
      <c r="R16" s="110">
        <f t="shared" si="0"/>
        <v>7925.800000000001</v>
      </c>
      <c r="S16" s="102">
        <f>K16+R16</f>
        <v>15267.7</v>
      </c>
    </row>
    <row r="17" spans="1:19" ht="15.75">
      <c r="A17" s="166" t="s">
        <v>196</v>
      </c>
      <c r="B17" s="107" t="s">
        <v>188</v>
      </c>
      <c r="C17" s="108" t="s">
        <v>189</v>
      </c>
      <c r="D17" s="108" t="s">
        <v>197</v>
      </c>
      <c r="E17" s="244">
        <v>188.7</v>
      </c>
      <c r="F17" s="244">
        <v>179.6</v>
      </c>
      <c r="G17" s="244">
        <v>190.9</v>
      </c>
      <c r="H17" s="244">
        <v>182.9</v>
      </c>
      <c r="I17" s="244">
        <v>185.4</v>
      </c>
      <c r="J17" s="244">
        <v>180.6</v>
      </c>
      <c r="K17" s="111">
        <f t="shared" si="1"/>
        <v>1108.1</v>
      </c>
      <c r="L17" s="245">
        <v>186.7</v>
      </c>
      <c r="M17" s="245">
        <v>186.6</v>
      </c>
      <c r="N17" s="245">
        <v>181.2</v>
      </c>
      <c r="O17" s="245">
        <v>190.4</v>
      </c>
      <c r="P17" s="245">
        <v>185.4</v>
      </c>
      <c r="Q17" s="246">
        <v>193.9</v>
      </c>
      <c r="R17" s="109">
        <f t="shared" si="0"/>
        <v>1124.2</v>
      </c>
      <c r="S17" s="112">
        <f>K17+R17</f>
        <v>2232.3</v>
      </c>
    </row>
    <row r="18" spans="1:19" ht="15.75" customHeight="1">
      <c r="A18" s="229" t="s">
        <v>198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1"/>
    </row>
    <row r="19" spans="1:19" ht="15.75">
      <c r="A19" s="156" t="s">
        <v>217</v>
      </c>
      <c r="B19" s="107" t="s">
        <v>188</v>
      </c>
      <c r="C19" s="108" t="s">
        <v>189</v>
      </c>
      <c r="D19" s="113" t="s">
        <v>199</v>
      </c>
      <c r="E19" s="155">
        <v>25</v>
      </c>
      <c r="F19" s="155">
        <v>25</v>
      </c>
      <c r="G19" s="155">
        <v>25</v>
      </c>
      <c r="H19" s="155">
        <v>20</v>
      </c>
      <c r="I19" s="155">
        <v>20</v>
      </c>
      <c r="J19" s="155">
        <v>30</v>
      </c>
      <c r="K19" s="114">
        <f t="shared" si="1"/>
        <v>145</v>
      </c>
      <c r="L19" s="155">
        <v>30</v>
      </c>
      <c r="M19" s="155">
        <v>30</v>
      </c>
      <c r="N19" s="155">
        <v>40</v>
      </c>
      <c r="O19" s="155">
        <v>40</v>
      </c>
      <c r="P19" s="155">
        <v>60</v>
      </c>
      <c r="Q19" s="155">
        <v>60</v>
      </c>
      <c r="R19" s="114">
        <f t="shared" si="0"/>
        <v>260</v>
      </c>
      <c r="S19" s="115">
        <f aca="true" t="shared" si="2" ref="S19:S32">K19+R19</f>
        <v>405</v>
      </c>
    </row>
    <row r="20" spans="1:19" ht="15.75">
      <c r="A20" s="156" t="s">
        <v>218</v>
      </c>
      <c r="B20" s="107"/>
      <c r="C20" s="108"/>
      <c r="D20" s="113"/>
      <c r="E20" s="154">
        <v>20</v>
      </c>
      <c r="F20" s="154">
        <v>20</v>
      </c>
      <c r="G20" s="154">
        <v>20</v>
      </c>
      <c r="H20" s="154">
        <v>20</v>
      </c>
      <c r="I20" s="154">
        <v>20</v>
      </c>
      <c r="J20" s="154">
        <v>20</v>
      </c>
      <c r="K20" s="114">
        <f t="shared" si="1"/>
        <v>120</v>
      </c>
      <c r="L20" s="154">
        <v>20</v>
      </c>
      <c r="M20" s="154">
        <v>20</v>
      </c>
      <c r="N20" s="154">
        <v>20</v>
      </c>
      <c r="O20" s="154">
        <v>20</v>
      </c>
      <c r="P20" s="154">
        <v>20</v>
      </c>
      <c r="Q20" s="154">
        <v>20</v>
      </c>
      <c r="R20" s="114">
        <f t="shared" si="0"/>
        <v>120</v>
      </c>
      <c r="S20" s="115">
        <f t="shared" si="2"/>
        <v>240</v>
      </c>
    </row>
    <row r="21" spans="1:19" ht="15.75">
      <c r="A21" s="157" t="s">
        <v>219</v>
      </c>
      <c r="B21" s="107" t="s">
        <v>188</v>
      </c>
      <c r="C21" s="108" t="s">
        <v>189</v>
      </c>
      <c r="D21" s="113" t="s">
        <v>199</v>
      </c>
      <c r="E21" s="154">
        <v>120</v>
      </c>
      <c r="F21" s="154">
        <v>120</v>
      </c>
      <c r="G21" s="154">
        <v>120</v>
      </c>
      <c r="H21" s="154">
        <v>120</v>
      </c>
      <c r="I21" s="154">
        <v>120</v>
      </c>
      <c r="J21" s="154">
        <v>150</v>
      </c>
      <c r="K21" s="114">
        <f t="shared" si="1"/>
        <v>750</v>
      </c>
      <c r="L21" s="154">
        <v>150</v>
      </c>
      <c r="M21" s="154">
        <v>150</v>
      </c>
      <c r="N21" s="154">
        <v>120</v>
      </c>
      <c r="O21" s="154">
        <v>120</v>
      </c>
      <c r="P21" s="154">
        <v>120</v>
      </c>
      <c r="Q21" s="154">
        <v>120</v>
      </c>
      <c r="R21" s="114">
        <f t="shared" si="0"/>
        <v>780</v>
      </c>
      <c r="S21" s="115">
        <f t="shared" si="2"/>
        <v>1530</v>
      </c>
    </row>
    <row r="22" spans="1:19" ht="15.75">
      <c r="A22" s="157" t="s">
        <v>220</v>
      </c>
      <c r="B22" s="107" t="s">
        <v>188</v>
      </c>
      <c r="C22" s="108" t="s">
        <v>189</v>
      </c>
      <c r="D22" s="113" t="s">
        <v>199</v>
      </c>
      <c r="E22" s="154">
        <v>58</v>
      </c>
      <c r="F22" s="154">
        <v>62</v>
      </c>
      <c r="G22" s="154">
        <v>62</v>
      </c>
      <c r="H22" s="154">
        <v>41</v>
      </c>
      <c r="I22" s="154">
        <v>13</v>
      </c>
      <c r="J22" s="154">
        <v>11.5</v>
      </c>
      <c r="K22" s="114">
        <f t="shared" si="1"/>
        <v>247.5</v>
      </c>
      <c r="L22" s="154">
        <v>11.5</v>
      </c>
      <c r="M22" s="154">
        <v>11</v>
      </c>
      <c r="N22" s="154">
        <v>19</v>
      </c>
      <c r="O22" s="154">
        <v>38</v>
      </c>
      <c r="P22" s="154">
        <v>43.5</v>
      </c>
      <c r="Q22" s="154">
        <v>53</v>
      </c>
      <c r="R22" s="114">
        <f t="shared" si="0"/>
        <v>176</v>
      </c>
      <c r="S22" s="115">
        <f t="shared" si="2"/>
        <v>423.5</v>
      </c>
    </row>
    <row r="23" spans="1:19" ht="15.75">
      <c r="A23" s="159" t="s">
        <v>62</v>
      </c>
      <c r="B23" s="107" t="s">
        <v>188</v>
      </c>
      <c r="C23" s="108" t="s">
        <v>189</v>
      </c>
      <c r="D23" s="113" t="s">
        <v>199</v>
      </c>
      <c r="E23" s="158">
        <v>1.286</v>
      </c>
      <c r="F23" s="158">
        <v>1.375</v>
      </c>
      <c r="G23" s="158">
        <v>1.12</v>
      </c>
      <c r="H23" s="158">
        <v>0.997</v>
      </c>
      <c r="I23" s="158">
        <v>1.082</v>
      </c>
      <c r="J23" s="158">
        <v>1.166</v>
      </c>
      <c r="K23" s="114">
        <f t="shared" si="1"/>
        <v>7.026</v>
      </c>
      <c r="L23" s="158">
        <v>1.951</v>
      </c>
      <c r="M23" s="158">
        <v>2.036</v>
      </c>
      <c r="N23" s="158">
        <v>1.396</v>
      </c>
      <c r="O23" s="158">
        <v>1.579</v>
      </c>
      <c r="P23" s="158">
        <v>1.241</v>
      </c>
      <c r="Q23" s="158">
        <v>1.43</v>
      </c>
      <c r="R23" s="116">
        <f t="shared" si="0"/>
        <v>9.633</v>
      </c>
      <c r="S23" s="115">
        <f t="shared" si="2"/>
        <v>16.659</v>
      </c>
    </row>
    <row r="24" spans="1:21" ht="15.75">
      <c r="A24" s="157" t="s">
        <v>63</v>
      </c>
      <c r="B24" s="107" t="s">
        <v>188</v>
      </c>
      <c r="C24" s="108" t="s">
        <v>189</v>
      </c>
      <c r="D24" s="113" t="s">
        <v>199</v>
      </c>
      <c r="E24" s="158">
        <v>420</v>
      </c>
      <c r="F24" s="158">
        <v>430</v>
      </c>
      <c r="G24" s="158">
        <v>430</v>
      </c>
      <c r="H24" s="158">
        <v>350</v>
      </c>
      <c r="I24" s="158">
        <v>310</v>
      </c>
      <c r="J24" s="158">
        <v>320</v>
      </c>
      <c r="K24" s="114">
        <f t="shared" si="1"/>
        <v>2260</v>
      </c>
      <c r="L24" s="158">
        <v>370</v>
      </c>
      <c r="M24" s="158">
        <v>390</v>
      </c>
      <c r="N24" s="158">
        <v>320</v>
      </c>
      <c r="O24" s="158">
        <v>380</v>
      </c>
      <c r="P24" s="158">
        <v>420</v>
      </c>
      <c r="Q24" s="158">
        <v>480</v>
      </c>
      <c r="R24" s="116">
        <f t="shared" si="0"/>
        <v>2360</v>
      </c>
      <c r="S24" s="115">
        <f t="shared" si="2"/>
        <v>4620</v>
      </c>
      <c r="U24" s="117"/>
    </row>
    <row r="25" spans="1:21" ht="15.75">
      <c r="A25" s="160" t="s">
        <v>221</v>
      </c>
      <c r="B25" s="107" t="s">
        <v>188</v>
      </c>
      <c r="C25" s="108" t="s">
        <v>189</v>
      </c>
      <c r="D25" s="113" t="s">
        <v>199</v>
      </c>
      <c r="E25" s="158">
        <v>150</v>
      </c>
      <c r="F25" s="158">
        <v>150</v>
      </c>
      <c r="G25" s="158">
        <v>100</v>
      </c>
      <c r="H25" s="158">
        <v>80</v>
      </c>
      <c r="I25" s="158">
        <v>60</v>
      </c>
      <c r="J25" s="158">
        <v>40</v>
      </c>
      <c r="K25" s="114">
        <f t="shared" si="1"/>
        <v>580</v>
      </c>
      <c r="L25" s="158">
        <v>40</v>
      </c>
      <c r="M25" s="158">
        <v>40</v>
      </c>
      <c r="N25" s="158">
        <v>60</v>
      </c>
      <c r="O25" s="158">
        <v>80</v>
      </c>
      <c r="P25" s="158">
        <v>100</v>
      </c>
      <c r="Q25" s="158">
        <v>150</v>
      </c>
      <c r="R25" s="116">
        <f t="shared" si="0"/>
        <v>470</v>
      </c>
      <c r="S25" s="115">
        <f t="shared" si="2"/>
        <v>1050</v>
      </c>
      <c r="U25" s="117"/>
    </row>
    <row r="26" spans="1:21" ht="15.75">
      <c r="A26" s="157" t="s">
        <v>222</v>
      </c>
      <c r="B26" s="107"/>
      <c r="C26" s="108"/>
      <c r="D26" s="113"/>
      <c r="E26" s="158">
        <v>86.506</v>
      </c>
      <c r="F26" s="158">
        <v>75.873</v>
      </c>
      <c r="G26" s="158">
        <v>67.57700000000001</v>
      </c>
      <c r="H26" s="158">
        <v>49.005</v>
      </c>
      <c r="I26" s="158">
        <v>36.474000000000004</v>
      </c>
      <c r="J26" s="158">
        <v>52.839</v>
      </c>
      <c r="K26" s="114">
        <f t="shared" si="1"/>
        <v>368.274</v>
      </c>
      <c r="L26" s="158">
        <v>55.324</v>
      </c>
      <c r="M26" s="158">
        <v>47.724</v>
      </c>
      <c r="N26" s="158">
        <v>42.373999999999995</v>
      </c>
      <c r="O26" s="158">
        <v>61.982</v>
      </c>
      <c r="P26" s="158">
        <v>70.341</v>
      </c>
      <c r="Q26" s="158">
        <v>90.343</v>
      </c>
      <c r="R26" s="116">
        <f t="shared" si="0"/>
        <v>368.088</v>
      </c>
      <c r="S26" s="115">
        <f t="shared" si="2"/>
        <v>736.3620000000001</v>
      </c>
      <c r="U26" s="117"/>
    </row>
    <row r="27" spans="1:21" ht="15.75">
      <c r="A27" s="160" t="s">
        <v>223</v>
      </c>
      <c r="B27" s="107" t="s">
        <v>188</v>
      </c>
      <c r="C27" s="108" t="s">
        <v>189</v>
      </c>
      <c r="D27" s="113" t="s">
        <v>199</v>
      </c>
      <c r="E27" s="158">
        <v>440</v>
      </c>
      <c r="F27" s="158">
        <v>430</v>
      </c>
      <c r="G27" s="158">
        <v>430</v>
      </c>
      <c r="H27" s="158">
        <v>340</v>
      </c>
      <c r="I27" s="158">
        <v>240</v>
      </c>
      <c r="J27" s="158">
        <v>220</v>
      </c>
      <c r="K27" s="114">
        <f t="shared" si="1"/>
        <v>2100</v>
      </c>
      <c r="L27" s="158">
        <v>220</v>
      </c>
      <c r="M27" s="158">
        <v>220</v>
      </c>
      <c r="N27" s="158">
        <v>220</v>
      </c>
      <c r="O27" s="158">
        <v>360</v>
      </c>
      <c r="P27" s="158">
        <v>370</v>
      </c>
      <c r="Q27" s="158">
        <v>440</v>
      </c>
      <c r="R27" s="116">
        <f t="shared" si="0"/>
        <v>1830</v>
      </c>
      <c r="S27" s="115">
        <f t="shared" si="2"/>
        <v>3930</v>
      </c>
      <c r="T27" s="118"/>
      <c r="U27" s="117"/>
    </row>
    <row r="28" spans="1:21" ht="15.75">
      <c r="A28" s="157" t="s">
        <v>224</v>
      </c>
      <c r="B28" s="107" t="s">
        <v>188</v>
      </c>
      <c r="C28" s="108" t="s">
        <v>200</v>
      </c>
      <c r="D28" s="113" t="s">
        <v>199</v>
      </c>
      <c r="E28" s="158">
        <v>3.5</v>
      </c>
      <c r="F28" s="158">
        <v>3.5</v>
      </c>
      <c r="G28" s="158">
        <v>3</v>
      </c>
      <c r="H28" s="158">
        <v>4</v>
      </c>
      <c r="I28" s="158">
        <v>4</v>
      </c>
      <c r="J28" s="158">
        <v>6</v>
      </c>
      <c r="K28" s="114">
        <f t="shared" si="1"/>
        <v>24</v>
      </c>
      <c r="L28" s="158">
        <v>7</v>
      </c>
      <c r="M28" s="158">
        <v>6</v>
      </c>
      <c r="N28" s="158">
        <v>6</v>
      </c>
      <c r="O28" s="158">
        <v>3</v>
      </c>
      <c r="P28" s="158">
        <v>3</v>
      </c>
      <c r="Q28" s="158">
        <v>4</v>
      </c>
      <c r="R28" s="116">
        <f t="shared" si="0"/>
        <v>29</v>
      </c>
      <c r="S28" s="115">
        <f t="shared" si="2"/>
        <v>53</v>
      </c>
      <c r="U28" s="117"/>
    </row>
    <row r="29" spans="1:21" ht="15.75">
      <c r="A29" s="157" t="s">
        <v>121</v>
      </c>
      <c r="B29" s="107" t="s">
        <v>188</v>
      </c>
      <c r="C29" s="108" t="s">
        <v>200</v>
      </c>
      <c r="D29" s="113" t="s">
        <v>199</v>
      </c>
      <c r="E29" s="158">
        <v>4</v>
      </c>
      <c r="F29" s="158">
        <v>4</v>
      </c>
      <c r="G29" s="158">
        <v>3.2</v>
      </c>
      <c r="H29" s="158">
        <v>4.1</v>
      </c>
      <c r="I29" s="158">
        <v>4.1</v>
      </c>
      <c r="J29" s="158">
        <v>3.7</v>
      </c>
      <c r="K29" s="114">
        <f t="shared" si="1"/>
        <v>23.099999999999998</v>
      </c>
      <c r="L29" s="158">
        <v>4.5</v>
      </c>
      <c r="M29" s="158">
        <v>4</v>
      </c>
      <c r="N29" s="158">
        <v>4</v>
      </c>
      <c r="O29" s="158">
        <v>4</v>
      </c>
      <c r="P29" s="158">
        <v>4.1</v>
      </c>
      <c r="Q29" s="158">
        <v>4.6</v>
      </c>
      <c r="R29" s="116">
        <f t="shared" si="0"/>
        <v>25.200000000000003</v>
      </c>
      <c r="S29" s="115">
        <f t="shared" si="2"/>
        <v>48.3</v>
      </c>
      <c r="U29" s="117"/>
    </row>
    <row r="30" spans="1:21" ht="15.75">
      <c r="A30" s="157" t="s">
        <v>123</v>
      </c>
      <c r="B30" s="107" t="s">
        <v>188</v>
      </c>
      <c r="C30" s="108" t="s">
        <v>200</v>
      </c>
      <c r="D30" s="113" t="s">
        <v>199</v>
      </c>
      <c r="E30" s="158">
        <v>4.5</v>
      </c>
      <c r="F30" s="158">
        <v>4.5</v>
      </c>
      <c r="G30" s="158">
        <v>3</v>
      </c>
      <c r="H30" s="158">
        <v>3</v>
      </c>
      <c r="I30" s="158">
        <v>2.5</v>
      </c>
      <c r="J30" s="158">
        <v>2.5</v>
      </c>
      <c r="K30" s="114">
        <f t="shared" si="1"/>
        <v>20</v>
      </c>
      <c r="L30" s="158">
        <v>2.5</v>
      </c>
      <c r="M30" s="158">
        <v>2.5</v>
      </c>
      <c r="N30" s="158">
        <v>3</v>
      </c>
      <c r="O30" s="158">
        <v>3</v>
      </c>
      <c r="P30" s="158">
        <v>3</v>
      </c>
      <c r="Q30" s="158">
        <v>3</v>
      </c>
      <c r="R30" s="116">
        <f t="shared" si="0"/>
        <v>17</v>
      </c>
      <c r="S30" s="119">
        <f t="shared" si="2"/>
        <v>37</v>
      </c>
      <c r="U30" s="117"/>
    </row>
    <row r="31" spans="1:21" ht="15.75">
      <c r="A31" s="161" t="s">
        <v>225</v>
      </c>
      <c r="B31" s="107" t="s">
        <v>188</v>
      </c>
      <c r="C31" s="108" t="s">
        <v>200</v>
      </c>
      <c r="D31" s="113" t="s">
        <v>199</v>
      </c>
      <c r="E31" s="158">
        <v>2.5</v>
      </c>
      <c r="F31" s="158">
        <v>2</v>
      </c>
      <c r="G31" s="158">
        <v>2</v>
      </c>
      <c r="H31" s="158">
        <v>2.4</v>
      </c>
      <c r="I31" s="158">
        <v>1.6</v>
      </c>
      <c r="J31" s="158">
        <v>1.5</v>
      </c>
      <c r="K31" s="114">
        <f t="shared" si="1"/>
        <v>12</v>
      </c>
      <c r="L31" s="158">
        <v>1.6</v>
      </c>
      <c r="M31" s="158">
        <v>1.1</v>
      </c>
      <c r="N31" s="158">
        <v>2.1</v>
      </c>
      <c r="O31" s="158">
        <v>1.7</v>
      </c>
      <c r="P31" s="158">
        <v>2.1</v>
      </c>
      <c r="Q31" s="158">
        <v>2</v>
      </c>
      <c r="R31" s="120">
        <f t="shared" si="0"/>
        <v>10.600000000000001</v>
      </c>
      <c r="S31" s="121">
        <f t="shared" si="2"/>
        <v>22.6</v>
      </c>
      <c r="T31" s="105"/>
      <c r="U31" s="117"/>
    </row>
    <row r="32" spans="1:21" ht="15.75">
      <c r="A32" s="162" t="s">
        <v>126</v>
      </c>
      <c r="B32" s="107" t="s">
        <v>188</v>
      </c>
      <c r="C32" s="108" t="s">
        <v>200</v>
      </c>
      <c r="D32" s="113" t="s">
        <v>199</v>
      </c>
      <c r="E32" s="158">
        <v>3</v>
      </c>
      <c r="F32" s="158">
        <v>2.5</v>
      </c>
      <c r="G32" s="158">
        <v>1</v>
      </c>
      <c r="H32" s="158">
        <v>1</v>
      </c>
      <c r="I32" s="158">
        <v>1</v>
      </c>
      <c r="J32" s="158">
        <v>1</v>
      </c>
      <c r="K32" s="114">
        <f t="shared" si="1"/>
        <v>9.5</v>
      </c>
      <c r="L32" s="158">
        <v>1</v>
      </c>
      <c r="M32" s="158">
        <v>1</v>
      </c>
      <c r="N32" s="158">
        <v>2</v>
      </c>
      <c r="O32" s="158">
        <v>3</v>
      </c>
      <c r="P32" s="158">
        <v>3</v>
      </c>
      <c r="Q32" s="158">
        <v>3</v>
      </c>
      <c r="R32" s="120">
        <f t="shared" si="0"/>
        <v>13</v>
      </c>
      <c r="S32" s="121">
        <f t="shared" si="2"/>
        <v>22.5</v>
      </c>
      <c r="T32" s="105"/>
      <c r="U32" s="117"/>
    </row>
    <row r="33" spans="1:21" ht="15.75">
      <c r="A33" s="122" t="s">
        <v>201</v>
      </c>
      <c r="B33" s="107" t="s">
        <v>188</v>
      </c>
      <c r="C33" s="108" t="s">
        <v>200</v>
      </c>
      <c r="D33" s="113" t="s">
        <v>199</v>
      </c>
      <c r="E33" s="121">
        <f>SUM(E19:E32)</f>
        <v>1338.292</v>
      </c>
      <c r="F33" s="121">
        <f aca="true" t="shared" si="3" ref="F33:S33">SUM(F19:F32)</f>
        <v>1330.748</v>
      </c>
      <c r="G33" s="121">
        <f t="shared" si="3"/>
        <v>1267.8970000000002</v>
      </c>
      <c r="H33" s="121">
        <f t="shared" si="3"/>
        <v>1035.502</v>
      </c>
      <c r="I33" s="121">
        <f t="shared" si="3"/>
        <v>833.7560000000001</v>
      </c>
      <c r="J33" s="121">
        <f t="shared" si="3"/>
        <v>860.2049999999999</v>
      </c>
      <c r="K33" s="121">
        <f t="shared" si="3"/>
        <v>6666.400000000001</v>
      </c>
      <c r="L33" s="121">
        <f t="shared" si="3"/>
        <v>915.375</v>
      </c>
      <c r="M33" s="121">
        <f t="shared" si="3"/>
        <v>925.3600000000001</v>
      </c>
      <c r="N33" s="121">
        <f t="shared" si="3"/>
        <v>859.87</v>
      </c>
      <c r="O33" s="121">
        <f t="shared" si="3"/>
        <v>1116.261</v>
      </c>
      <c r="P33" s="121">
        <f t="shared" si="3"/>
        <v>1220.2819999999997</v>
      </c>
      <c r="Q33" s="121">
        <f t="shared" si="3"/>
        <v>1431.373</v>
      </c>
      <c r="R33" s="121">
        <f t="shared" si="3"/>
        <v>6468.521</v>
      </c>
      <c r="S33" s="121">
        <f t="shared" si="3"/>
        <v>13134.921</v>
      </c>
      <c r="T33" s="105"/>
      <c r="U33" s="117"/>
    </row>
    <row r="34" spans="1:19" ht="15.75">
      <c r="A34" s="212" t="s">
        <v>202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</row>
    <row r="35" spans="1:21" ht="15.75" customHeight="1">
      <c r="A35" s="213" t="s">
        <v>163</v>
      </c>
      <c r="B35" s="214"/>
      <c r="C35" s="219" t="s">
        <v>164</v>
      </c>
      <c r="D35" s="219" t="s">
        <v>165</v>
      </c>
      <c r="E35" s="213" t="s">
        <v>166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14"/>
      <c r="S35" s="213" t="s">
        <v>203</v>
      </c>
      <c r="T35" s="232" t="s">
        <v>204</v>
      </c>
      <c r="U35" s="232" t="s">
        <v>205</v>
      </c>
    </row>
    <row r="36" spans="1:21" ht="19.5" customHeight="1">
      <c r="A36" s="215"/>
      <c r="B36" s="216"/>
      <c r="C36" s="220"/>
      <c r="D36" s="220"/>
      <c r="E36" s="233" t="s">
        <v>167</v>
      </c>
      <c r="F36" s="234"/>
      <c r="G36" s="235"/>
      <c r="H36" s="233" t="s">
        <v>168</v>
      </c>
      <c r="I36" s="234"/>
      <c r="J36" s="235"/>
      <c r="K36" s="207" t="s">
        <v>169</v>
      </c>
      <c r="L36" s="233" t="s">
        <v>170</v>
      </c>
      <c r="M36" s="234"/>
      <c r="N36" s="235"/>
      <c r="O36" s="233" t="s">
        <v>171</v>
      </c>
      <c r="P36" s="234"/>
      <c r="Q36" s="235"/>
      <c r="R36" s="203" t="s">
        <v>172</v>
      </c>
      <c r="S36" s="215"/>
      <c r="T36" s="232"/>
      <c r="U36" s="232"/>
    </row>
    <row r="37" spans="1:21" ht="21" customHeight="1">
      <c r="A37" s="217"/>
      <c r="B37" s="218"/>
      <c r="C37" s="221"/>
      <c r="D37" s="221"/>
      <c r="E37" s="96" t="s">
        <v>173</v>
      </c>
      <c r="F37" s="96" t="s">
        <v>174</v>
      </c>
      <c r="G37" s="96" t="s">
        <v>175</v>
      </c>
      <c r="H37" s="96" t="s">
        <v>176</v>
      </c>
      <c r="I37" s="96" t="s">
        <v>177</v>
      </c>
      <c r="J37" s="96" t="s">
        <v>178</v>
      </c>
      <c r="K37" s="200"/>
      <c r="L37" s="96" t="s">
        <v>179</v>
      </c>
      <c r="M37" s="96" t="s">
        <v>180</v>
      </c>
      <c r="N37" s="96" t="s">
        <v>181</v>
      </c>
      <c r="O37" s="96" t="s">
        <v>182</v>
      </c>
      <c r="P37" s="96" t="s">
        <v>183</v>
      </c>
      <c r="Q37" s="96" t="s">
        <v>184</v>
      </c>
      <c r="R37" s="200"/>
      <c r="S37" s="217"/>
      <c r="T37" s="232"/>
      <c r="U37" s="232"/>
    </row>
    <row r="38" spans="1:21" ht="15.75">
      <c r="A38" s="123">
        <v>1</v>
      </c>
      <c r="B38" s="123">
        <v>2</v>
      </c>
      <c r="C38" s="123">
        <v>3</v>
      </c>
      <c r="D38" s="123">
        <v>4</v>
      </c>
      <c r="E38" s="123">
        <v>5</v>
      </c>
      <c r="F38" s="123">
        <v>6</v>
      </c>
      <c r="G38" s="123">
        <v>7</v>
      </c>
      <c r="H38" s="123">
        <v>8</v>
      </c>
      <c r="I38" s="123">
        <v>9</v>
      </c>
      <c r="J38" s="123">
        <v>10</v>
      </c>
      <c r="K38" s="123">
        <v>11</v>
      </c>
      <c r="L38" s="123">
        <v>12</v>
      </c>
      <c r="M38" s="123">
        <v>13</v>
      </c>
      <c r="N38" s="123">
        <v>14</v>
      </c>
      <c r="O38" s="123">
        <v>15</v>
      </c>
      <c r="P38" s="123">
        <v>16</v>
      </c>
      <c r="Q38" s="123">
        <v>17</v>
      </c>
      <c r="R38" s="123">
        <v>18</v>
      </c>
      <c r="S38" s="123">
        <v>19</v>
      </c>
      <c r="T38" s="123">
        <v>20</v>
      </c>
      <c r="U38" s="123">
        <v>21</v>
      </c>
    </row>
    <row r="39" spans="1:23" ht="15.75">
      <c r="A39" s="237" t="s">
        <v>206</v>
      </c>
      <c r="B39" s="237"/>
      <c r="C39" s="237"/>
      <c r="D39" s="237"/>
      <c r="E39" s="184">
        <f aca="true" t="shared" si="4" ref="E39:J39">E41+E42+E44+E45+E46+E62</f>
        <v>6.933999999999999</v>
      </c>
      <c r="F39" s="184">
        <f t="shared" si="4"/>
        <v>6.799465306122449</v>
      </c>
      <c r="G39" s="184">
        <f t="shared" si="4"/>
        <v>6.6019999999999985</v>
      </c>
      <c r="H39" s="184">
        <f t="shared" si="4"/>
        <v>5.905</v>
      </c>
      <c r="I39" s="184">
        <f t="shared" si="4"/>
        <v>5.627299999999999</v>
      </c>
      <c r="J39" s="184">
        <f t="shared" si="4"/>
        <v>5.6396</v>
      </c>
      <c r="K39" s="125">
        <f>AVERAGE(E39:J39)</f>
        <v>6.251227551020407</v>
      </c>
      <c r="L39" s="124">
        <f aca="true" t="shared" si="5" ref="L39:Q39">L41+L42+L44+L45+L46+L62</f>
        <v>5.668</v>
      </c>
      <c r="M39" s="124">
        <f t="shared" si="5"/>
        <v>5.703</v>
      </c>
      <c r="N39" s="124">
        <f t="shared" si="5"/>
        <v>5.677999999999999</v>
      </c>
      <c r="O39" s="124">
        <f t="shared" si="5"/>
        <v>6.336999999999999</v>
      </c>
      <c r="P39" s="124">
        <f t="shared" si="5"/>
        <v>6.5409999999999995</v>
      </c>
      <c r="Q39" s="124">
        <f t="shared" si="5"/>
        <v>6.779</v>
      </c>
      <c r="R39" s="125">
        <f>AVERAGE(L39:Q39)</f>
        <v>6.1176666666666675</v>
      </c>
      <c r="S39" s="126">
        <f>(K39+R39)/2</f>
        <v>6.184447108843537</v>
      </c>
      <c r="T39" s="127">
        <f>MAX(E39:J39,L39:Q39)</f>
        <v>6.933999999999999</v>
      </c>
      <c r="U39" s="127">
        <v>50</v>
      </c>
      <c r="V39" s="128"/>
      <c r="W39" s="93">
        <f>S11/S39</f>
        <v>0</v>
      </c>
    </row>
    <row r="40" spans="1:22" ht="15.75">
      <c r="A40" s="238" t="s">
        <v>186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40"/>
      <c r="V40" s="128"/>
    </row>
    <row r="41" spans="1:23" ht="15.75">
      <c r="A41" s="129" t="s">
        <v>94</v>
      </c>
      <c r="B41" s="130" t="s">
        <v>207</v>
      </c>
      <c r="C41" s="108" t="s">
        <v>189</v>
      </c>
      <c r="D41" s="108" t="s">
        <v>199</v>
      </c>
      <c r="E41" s="188">
        <v>3.55</v>
      </c>
      <c r="F41" s="188">
        <v>3.57</v>
      </c>
      <c r="G41" s="188">
        <v>3.56</v>
      </c>
      <c r="H41" s="188">
        <v>3.18</v>
      </c>
      <c r="I41" s="188">
        <v>3.15</v>
      </c>
      <c r="J41" s="188">
        <v>3.16</v>
      </c>
      <c r="K41" s="125">
        <f>AVERAGE(E41:J41)</f>
        <v>3.3616666666666664</v>
      </c>
      <c r="L41" s="188">
        <v>3.16</v>
      </c>
      <c r="M41" s="188">
        <v>3.16</v>
      </c>
      <c r="N41" s="188">
        <v>3.17</v>
      </c>
      <c r="O41" s="188">
        <v>3.56</v>
      </c>
      <c r="P41" s="188">
        <v>3.57</v>
      </c>
      <c r="Q41" s="188">
        <v>3.58</v>
      </c>
      <c r="R41" s="125">
        <f>AVERAGE(L41:Q41)</f>
        <v>3.366666666666667</v>
      </c>
      <c r="S41" s="126">
        <f>(K41+R41)/2</f>
        <v>3.3641666666666667</v>
      </c>
      <c r="T41" s="127">
        <f>MAX(E41:J41,L41:Q41)</f>
        <v>3.58</v>
      </c>
      <c r="U41" s="131"/>
      <c r="V41" s="105"/>
      <c r="W41" s="132">
        <f>S16/S41</f>
        <v>4538.330443398563</v>
      </c>
    </row>
    <row r="42" spans="1:23" ht="15.75">
      <c r="A42" s="133" t="s">
        <v>208</v>
      </c>
      <c r="B42" s="130" t="s">
        <v>207</v>
      </c>
      <c r="C42" s="108" t="s">
        <v>189</v>
      </c>
      <c r="D42" s="108" t="s">
        <v>197</v>
      </c>
      <c r="E42" s="184">
        <v>0.25</v>
      </c>
      <c r="F42" s="184">
        <v>0.23</v>
      </c>
      <c r="G42" s="184">
        <v>0.24</v>
      </c>
      <c r="H42" s="184">
        <v>0.22</v>
      </c>
      <c r="I42" s="184">
        <v>0.25</v>
      </c>
      <c r="J42" s="184">
        <v>0.24</v>
      </c>
      <c r="K42" s="125">
        <f>AVERAGE(E42:J42)</f>
        <v>0.2383333333333333</v>
      </c>
      <c r="L42" s="184">
        <v>0.24</v>
      </c>
      <c r="M42" s="184">
        <v>0.24</v>
      </c>
      <c r="N42" s="184">
        <v>0.23</v>
      </c>
      <c r="O42" s="184">
        <v>0.24</v>
      </c>
      <c r="P42" s="184">
        <v>0.23</v>
      </c>
      <c r="Q42" s="184">
        <v>0.22</v>
      </c>
      <c r="R42" s="125">
        <f>AVERAGE(L42:Q42)</f>
        <v>0.2333333333333333</v>
      </c>
      <c r="S42" s="126">
        <f>AVERAGE(K42,R42)</f>
        <v>0.2358333333333333</v>
      </c>
      <c r="T42" s="127">
        <f>MAX(E42:J42,L42:Q42)</f>
        <v>0.25</v>
      </c>
      <c r="U42" s="131"/>
      <c r="V42" s="105"/>
      <c r="W42" s="132">
        <f>S17/S42</f>
        <v>9465.58303886926</v>
      </c>
    </row>
    <row r="43" spans="1:23" s="136" customFormat="1" ht="17.25" customHeight="1">
      <c r="A43" s="241" t="s">
        <v>209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3"/>
      <c r="T43" s="134"/>
      <c r="U43" s="135"/>
      <c r="V43" s="128"/>
      <c r="W43" s="132"/>
    </row>
    <row r="44" spans="1:23" s="136" customFormat="1" ht="25.5">
      <c r="A44" s="167" t="s">
        <v>191</v>
      </c>
      <c r="B44" s="130" t="s">
        <v>207</v>
      </c>
      <c r="C44" s="108" t="s">
        <v>189</v>
      </c>
      <c r="D44" s="108" t="s">
        <v>199</v>
      </c>
      <c r="E44" s="168">
        <v>0.333</v>
      </c>
      <c r="F44" s="168">
        <v>0.32</v>
      </c>
      <c r="G44" s="168">
        <v>0.311</v>
      </c>
      <c r="H44" s="168">
        <v>0.258</v>
      </c>
      <c r="I44" s="168">
        <v>0.243</v>
      </c>
      <c r="J44" s="168">
        <v>0.261</v>
      </c>
      <c r="K44" s="125">
        <f>AVERAGE(E44:J44)</f>
        <v>0.2876666666666667</v>
      </c>
      <c r="L44" s="168">
        <v>0.311</v>
      </c>
      <c r="M44" s="168">
        <v>0.339</v>
      </c>
      <c r="N44" s="168">
        <v>0.271</v>
      </c>
      <c r="O44" s="168">
        <v>0.311</v>
      </c>
      <c r="P44" s="168">
        <v>0.341</v>
      </c>
      <c r="Q44" s="168">
        <v>0.347</v>
      </c>
      <c r="R44" s="125">
        <f>AVERAGE(L44:Q44)</f>
        <v>0.32</v>
      </c>
      <c r="S44" s="126">
        <f>AVERAGE(K44,R44)</f>
        <v>0.30383333333333334</v>
      </c>
      <c r="T44" s="127">
        <f>MAX(E44:J44,L44:Q44)</f>
        <v>0.347</v>
      </c>
      <c r="U44" s="135"/>
      <c r="V44" s="105"/>
      <c r="W44" s="132">
        <f>S12/S44</f>
        <v>8792.975315414153</v>
      </c>
    </row>
    <row r="45" spans="1:23" s="136" customFormat="1" ht="25.5">
      <c r="A45" s="163" t="s">
        <v>226</v>
      </c>
      <c r="B45" s="130"/>
      <c r="C45" s="108"/>
      <c r="D45" s="108"/>
      <c r="E45" s="168">
        <v>0.012</v>
      </c>
      <c r="F45" s="168">
        <v>0.012</v>
      </c>
      <c r="G45" s="168">
        <v>0.012</v>
      </c>
      <c r="H45" s="168">
        <v>0.012</v>
      </c>
      <c r="I45" s="168">
        <v>0.012</v>
      </c>
      <c r="J45" s="168">
        <v>0.012</v>
      </c>
      <c r="K45" s="125">
        <f>AVERAGE(E45:J45)</f>
        <v>0.011999999999999999</v>
      </c>
      <c r="L45" s="168">
        <v>0.012</v>
      </c>
      <c r="M45" s="168">
        <v>0.012</v>
      </c>
      <c r="N45" s="168">
        <v>0.012</v>
      </c>
      <c r="O45" s="168">
        <v>0.012</v>
      </c>
      <c r="P45" s="168">
        <v>0.012</v>
      </c>
      <c r="Q45" s="168">
        <v>0.012</v>
      </c>
      <c r="R45" s="125">
        <f>AVERAGE(L45:Q45)</f>
        <v>0.011999999999999999</v>
      </c>
      <c r="S45" s="126">
        <f>AVERAGE(K45,R45)</f>
        <v>0.011999999999999999</v>
      </c>
      <c r="T45" s="127"/>
      <c r="U45" s="135"/>
      <c r="V45" s="105"/>
      <c r="W45" s="132"/>
    </row>
    <row r="46" spans="1:23" s="136" customFormat="1" ht="15.75">
      <c r="A46" s="164" t="s">
        <v>227</v>
      </c>
      <c r="B46" s="130" t="s">
        <v>207</v>
      </c>
      <c r="C46" s="108" t="s">
        <v>189</v>
      </c>
      <c r="D46" s="108" t="s">
        <v>199</v>
      </c>
      <c r="E46" s="168">
        <v>0.021</v>
      </c>
      <c r="F46" s="168">
        <v>0.019</v>
      </c>
      <c r="G46" s="168">
        <v>0.018</v>
      </c>
      <c r="H46" s="168">
        <v>0.016</v>
      </c>
      <c r="I46" s="168">
        <v>0.014</v>
      </c>
      <c r="J46" s="168">
        <v>0.011</v>
      </c>
      <c r="K46" s="125">
        <f>AVERAGE(E46:J46)</f>
        <v>0.016499999999999997</v>
      </c>
      <c r="L46" s="168">
        <v>0.011</v>
      </c>
      <c r="M46" s="168">
        <v>0.016</v>
      </c>
      <c r="N46" s="168">
        <v>0.017</v>
      </c>
      <c r="O46" s="168">
        <v>0.021</v>
      </c>
      <c r="P46" s="168">
        <v>0.017</v>
      </c>
      <c r="Q46" s="168">
        <v>0.014</v>
      </c>
      <c r="R46" s="125">
        <f>AVERAGE(L46:Q46)</f>
        <v>0.016</v>
      </c>
      <c r="S46" s="126">
        <f>AVERAGE(K46,R46)</f>
        <v>0.01625</v>
      </c>
      <c r="T46" s="127">
        <f>MAX(E46:J46,L46:Q46)</f>
        <v>0.021</v>
      </c>
      <c r="U46" s="135"/>
      <c r="V46" s="128"/>
      <c r="W46" s="132"/>
    </row>
    <row r="47" spans="1:22" ht="15.75">
      <c r="A47" s="241" t="s">
        <v>210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3"/>
      <c r="V47" s="105"/>
    </row>
    <row r="48" spans="1:23" ht="15.75">
      <c r="A48" s="169" t="s">
        <v>228</v>
      </c>
      <c r="B48" s="130" t="s">
        <v>207</v>
      </c>
      <c r="C48" s="108" t="s">
        <v>189</v>
      </c>
      <c r="D48" s="108" t="s">
        <v>199</v>
      </c>
      <c r="E48" s="168">
        <v>0.095</v>
      </c>
      <c r="F48" s="168">
        <v>0.098</v>
      </c>
      <c r="G48" s="168">
        <v>0.098</v>
      </c>
      <c r="H48" s="168">
        <v>0.09</v>
      </c>
      <c r="I48" s="168">
        <v>0.086</v>
      </c>
      <c r="J48" s="168">
        <v>0.095</v>
      </c>
      <c r="K48" s="125">
        <f aca="true" t="shared" si="6" ref="K48:K62">AVERAGE(E48:J48)</f>
        <v>0.09366666666666666</v>
      </c>
      <c r="L48" s="168">
        <v>0.095</v>
      </c>
      <c r="M48" s="168">
        <v>0.098</v>
      </c>
      <c r="N48" s="168">
        <v>0.098</v>
      </c>
      <c r="O48" s="168">
        <v>0.09</v>
      </c>
      <c r="P48" s="168">
        <v>0.086</v>
      </c>
      <c r="Q48" s="168">
        <v>0.095</v>
      </c>
      <c r="R48" s="125">
        <f aca="true" t="shared" si="7" ref="R48:R61">AVERAGE(L48:Q48)</f>
        <v>0.09366666666666666</v>
      </c>
      <c r="S48" s="126">
        <f aca="true" t="shared" si="8" ref="S48:S62">AVERAGE(K48,R48)</f>
        <v>0.09366666666666666</v>
      </c>
      <c r="T48" s="127">
        <f aca="true" t="shared" si="9" ref="T48:T61">MAX(E48:J48,L48:Q48)</f>
        <v>0.098</v>
      </c>
      <c r="U48" s="131"/>
      <c r="V48" s="128"/>
      <c r="W48" s="93">
        <f>S19/S48</f>
        <v>4323.843416370107</v>
      </c>
    </row>
    <row r="49" spans="1:22" ht="15.75">
      <c r="A49" s="169" t="s">
        <v>218</v>
      </c>
      <c r="B49" s="130"/>
      <c r="C49" s="108"/>
      <c r="D49" s="108"/>
      <c r="E49" s="168">
        <v>0.08</v>
      </c>
      <c r="F49" s="168">
        <v>0.08</v>
      </c>
      <c r="G49" s="168">
        <v>0.08</v>
      </c>
      <c r="H49" s="168">
        <v>0.08</v>
      </c>
      <c r="I49" s="168">
        <v>0.08</v>
      </c>
      <c r="J49" s="168">
        <v>0.08</v>
      </c>
      <c r="K49" s="125">
        <f t="shared" si="6"/>
        <v>0.08</v>
      </c>
      <c r="L49" s="168">
        <v>0.08</v>
      </c>
      <c r="M49" s="168">
        <v>0.08</v>
      </c>
      <c r="N49" s="168">
        <v>0.08</v>
      </c>
      <c r="O49" s="168">
        <v>0.08</v>
      </c>
      <c r="P49" s="168">
        <v>0.08</v>
      </c>
      <c r="Q49" s="168">
        <v>0.08</v>
      </c>
      <c r="R49" s="125">
        <f t="shared" si="7"/>
        <v>0.08</v>
      </c>
      <c r="S49" s="126">
        <f t="shared" si="8"/>
        <v>0.08</v>
      </c>
      <c r="T49" s="127"/>
      <c r="U49" s="131"/>
      <c r="V49" s="128"/>
    </row>
    <row r="50" spans="1:23" ht="15.75">
      <c r="A50" s="160" t="s">
        <v>219</v>
      </c>
      <c r="B50" s="130" t="s">
        <v>207</v>
      </c>
      <c r="C50" s="108" t="s">
        <v>189</v>
      </c>
      <c r="D50" s="108" t="s">
        <v>199</v>
      </c>
      <c r="E50" s="168">
        <v>0.18</v>
      </c>
      <c r="F50" s="168">
        <v>0.18</v>
      </c>
      <c r="G50" s="168">
        <v>0.18</v>
      </c>
      <c r="H50" s="168">
        <v>0.2</v>
      </c>
      <c r="I50" s="168">
        <v>0.22</v>
      </c>
      <c r="J50" s="168">
        <v>0.25</v>
      </c>
      <c r="K50" s="125">
        <f t="shared" si="6"/>
        <v>0.20166666666666666</v>
      </c>
      <c r="L50" s="168">
        <v>0.25</v>
      </c>
      <c r="M50" s="168">
        <v>0.25</v>
      </c>
      <c r="N50" s="168">
        <v>0.2</v>
      </c>
      <c r="O50" s="168">
        <v>0.17</v>
      </c>
      <c r="P50" s="168">
        <v>0.18</v>
      </c>
      <c r="Q50" s="168">
        <v>0.18</v>
      </c>
      <c r="R50" s="125">
        <f t="shared" si="7"/>
        <v>0.205</v>
      </c>
      <c r="S50" s="126">
        <f t="shared" si="8"/>
        <v>0.2033333333333333</v>
      </c>
      <c r="T50" s="127">
        <f t="shared" si="9"/>
        <v>0.25</v>
      </c>
      <c r="U50" s="131"/>
      <c r="V50" s="128"/>
      <c r="W50" s="93">
        <f>S21/S50</f>
        <v>7524.590163934427</v>
      </c>
    </row>
    <row r="51" spans="1:23" ht="15.75">
      <c r="A51" s="160" t="s">
        <v>220</v>
      </c>
      <c r="B51" s="130" t="s">
        <v>207</v>
      </c>
      <c r="C51" s="108" t="s">
        <v>189</v>
      </c>
      <c r="D51" s="108" t="s">
        <v>199</v>
      </c>
      <c r="E51" s="168">
        <v>0.078</v>
      </c>
      <c r="F51" s="168">
        <v>0.084</v>
      </c>
      <c r="G51" s="168">
        <v>0.084</v>
      </c>
      <c r="H51" s="168">
        <v>0.055</v>
      </c>
      <c r="I51" s="168">
        <v>0.017</v>
      </c>
      <c r="J51" s="168">
        <v>0.014</v>
      </c>
      <c r="K51" s="125">
        <f t="shared" si="6"/>
        <v>0.05533333333333334</v>
      </c>
      <c r="L51" s="168">
        <v>0.015</v>
      </c>
      <c r="M51" s="168">
        <v>0.014</v>
      </c>
      <c r="N51" s="168">
        <v>0.025</v>
      </c>
      <c r="O51" s="168">
        <v>0.051</v>
      </c>
      <c r="P51" s="168">
        <v>0.058</v>
      </c>
      <c r="Q51" s="168">
        <v>0.072</v>
      </c>
      <c r="R51" s="125">
        <f t="shared" si="7"/>
        <v>0.03916666666666666</v>
      </c>
      <c r="S51" s="126">
        <f t="shared" si="8"/>
        <v>0.04725</v>
      </c>
      <c r="T51" s="127">
        <f t="shared" si="9"/>
        <v>0.084</v>
      </c>
      <c r="U51" s="131"/>
      <c r="V51" s="128"/>
      <c r="W51" s="93">
        <f>S22/S51</f>
        <v>8962.962962962964</v>
      </c>
    </row>
    <row r="52" spans="1:22" ht="25.5">
      <c r="A52" s="167" t="s">
        <v>211</v>
      </c>
      <c r="B52" s="130" t="s">
        <v>207</v>
      </c>
      <c r="C52" s="108" t="s">
        <v>189</v>
      </c>
      <c r="D52" s="108" t="s">
        <v>199</v>
      </c>
      <c r="E52" s="168">
        <v>0.002</v>
      </c>
      <c r="F52" s="168">
        <v>0.002</v>
      </c>
      <c r="G52" s="168">
        <v>0.002</v>
      </c>
      <c r="H52" s="168">
        <v>0.001</v>
      </c>
      <c r="I52" s="168">
        <v>0.001</v>
      </c>
      <c r="J52" s="168">
        <v>0.002</v>
      </c>
      <c r="K52" s="125">
        <f t="shared" si="6"/>
        <v>0.0016666666666666668</v>
      </c>
      <c r="L52" s="168">
        <v>0.003</v>
      </c>
      <c r="M52" s="168">
        <v>0.003</v>
      </c>
      <c r="N52" s="168">
        <v>0.002</v>
      </c>
      <c r="O52" s="168">
        <v>0.002</v>
      </c>
      <c r="P52" s="168">
        <v>0.002</v>
      </c>
      <c r="Q52" s="168">
        <v>0.002</v>
      </c>
      <c r="R52" s="125">
        <f t="shared" si="7"/>
        <v>0.0023333333333333335</v>
      </c>
      <c r="S52" s="126">
        <f t="shared" si="8"/>
        <v>0.002</v>
      </c>
      <c r="T52" s="127">
        <f t="shared" si="9"/>
        <v>0.003</v>
      </c>
      <c r="U52" s="131"/>
      <c r="V52" s="128"/>
    </row>
    <row r="53" spans="1:23" ht="15.75">
      <c r="A53" s="160" t="s">
        <v>63</v>
      </c>
      <c r="B53" s="130" t="s">
        <v>207</v>
      </c>
      <c r="C53" s="108" t="s">
        <v>189</v>
      </c>
      <c r="D53" s="108" t="s">
        <v>199</v>
      </c>
      <c r="E53" s="168">
        <v>0.785</v>
      </c>
      <c r="F53" s="168">
        <v>0.785</v>
      </c>
      <c r="G53" s="168">
        <v>0.785</v>
      </c>
      <c r="H53" s="168">
        <v>0.785</v>
      </c>
      <c r="I53" s="168">
        <v>0.785</v>
      </c>
      <c r="J53" s="168">
        <v>0.785</v>
      </c>
      <c r="K53" s="125">
        <f t="shared" si="6"/>
        <v>0.785</v>
      </c>
      <c r="L53" s="168">
        <v>0.785</v>
      </c>
      <c r="M53" s="168">
        <v>0.785</v>
      </c>
      <c r="N53" s="168">
        <v>0.785</v>
      </c>
      <c r="O53" s="168">
        <v>0.785</v>
      </c>
      <c r="P53" s="168">
        <v>0.785</v>
      </c>
      <c r="Q53" s="168">
        <v>0.785</v>
      </c>
      <c r="R53" s="125">
        <f t="shared" si="7"/>
        <v>0.785</v>
      </c>
      <c r="S53" s="126">
        <f t="shared" si="8"/>
        <v>0.785</v>
      </c>
      <c r="T53" s="127">
        <f t="shared" si="9"/>
        <v>0.785</v>
      </c>
      <c r="U53" s="131"/>
      <c r="V53" s="128"/>
      <c r="W53" s="93">
        <f>S24/S53</f>
        <v>5885.350318471337</v>
      </c>
    </row>
    <row r="54" spans="1:23" ht="15.75">
      <c r="A54" s="160" t="s">
        <v>221</v>
      </c>
      <c r="B54" s="130" t="s">
        <v>207</v>
      </c>
      <c r="C54" s="108" t="s">
        <v>189</v>
      </c>
      <c r="D54" s="108" t="s">
        <v>199</v>
      </c>
      <c r="E54" s="168">
        <v>0.208</v>
      </c>
      <c r="F54" s="168">
        <v>0.208</v>
      </c>
      <c r="G54" s="168">
        <v>0.139</v>
      </c>
      <c r="H54" s="168">
        <v>0.111</v>
      </c>
      <c r="I54" s="168">
        <v>0.0833</v>
      </c>
      <c r="J54" s="168">
        <v>0.0556</v>
      </c>
      <c r="K54" s="125">
        <f t="shared" si="6"/>
        <v>0.13415</v>
      </c>
      <c r="L54" s="168">
        <v>0.056</v>
      </c>
      <c r="M54" s="168">
        <v>0.056</v>
      </c>
      <c r="N54" s="168">
        <v>0.083</v>
      </c>
      <c r="O54" s="168">
        <v>0.111</v>
      </c>
      <c r="P54" s="168">
        <v>0.139</v>
      </c>
      <c r="Q54" s="168">
        <v>0.208</v>
      </c>
      <c r="R54" s="125">
        <f t="shared" si="7"/>
        <v>0.10883333333333334</v>
      </c>
      <c r="S54" s="126">
        <f t="shared" si="8"/>
        <v>0.12149166666666666</v>
      </c>
      <c r="T54" s="127">
        <f t="shared" si="9"/>
        <v>0.208</v>
      </c>
      <c r="U54" s="131"/>
      <c r="V54" s="128"/>
      <c r="W54" s="93">
        <f>S25/S54</f>
        <v>8642.568077371561</v>
      </c>
    </row>
    <row r="55" spans="1:22" ht="15.75">
      <c r="A55" s="157" t="s">
        <v>222</v>
      </c>
      <c r="B55" s="130"/>
      <c r="C55" s="108"/>
      <c r="D55" s="108"/>
      <c r="E55" s="168">
        <v>0.718</v>
      </c>
      <c r="F55" s="168">
        <v>0.5409999999999999</v>
      </c>
      <c r="G55" s="168">
        <v>0.488</v>
      </c>
      <c r="H55" s="168">
        <v>0.39699999999999996</v>
      </c>
      <c r="I55" s="168">
        <v>0.335</v>
      </c>
      <c r="J55" s="168">
        <v>0.33599999999999997</v>
      </c>
      <c r="K55" s="125">
        <f t="shared" si="6"/>
        <v>0.46916666666666657</v>
      </c>
      <c r="L55" s="168">
        <v>0.319</v>
      </c>
      <c r="M55" s="168">
        <v>0.32099999999999995</v>
      </c>
      <c r="N55" s="168">
        <v>0.368</v>
      </c>
      <c r="O55" s="168">
        <v>0.39199999999999996</v>
      </c>
      <c r="P55" s="168">
        <v>0.499</v>
      </c>
      <c r="Q55" s="168">
        <v>0.5619999999999999</v>
      </c>
      <c r="R55" s="125">
        <f t="shared" si="7"/>
        <v>0.4101666666666666</v>
      </c>
      <c r="S55" s="126">
        <f t="shared" si="8"/>
        <v>0.4396666666666666</v>
      </c>
      <c r="T55" s="127"/>
      <c r="U55" s="131"/>
      <c r="V55" s="128"/>
    </row>
    <row r="56" spans="1:23" ht="15.75">
      <c r="A56" s="160" t="s">
        <v>223</v>
      </c>
      <c r="B56" s="130" t="s">
        <v>207</v>
      </c>
      <c r="C56" s="108" t="s">
        <v>189</v>
      </c>
      <c r="D56" s="108" t="s">
        <v>199</v>
      </c>
      <c r="E56" s="168">
        <v>0.591</v>
      </c>
      <c r="F56" s="168">
        <v>0.64</v>
      </c>
      <c r="G56" s="168">
        <v>0.578</v>
      </c>
      <c r="H56" s="168">
        <v>0.472</v>
      </c>
      <c r="I56" s="168">
        <v>0.323</v>
      </c>
      <c r="J56" s="168">
        <v>0.306</v>
      </c>
      <c r="K56" s="125">
        <f t="shared" si="6"/>
        <v>0.48499999999999993</v>
      </c>
      <c r="L56" s="168">
        <v>0.296</v>
      </c>
      <c r="M56" s="168">
        <v>0.296</v>
      </c>
      <c r="N56" s="168">
        <v>0.306</v>
      </c>
      <c r="O56" s="168">
        <v>0.484</v>
      </c>
      <c r="P56" s="168">
        <v>0.514</v>
      </c>
      <c r="Q56" s="168">
        <v>0.591</v>
      </c>
      <c r="R56" s="125">
        <f t="shared" si="7"/>
        <v>0.41450000000000004</v>
      </c>
      <c r="S56" s="126">
        <f t="shared" si="8"/>
        <v>0.44975</v>
      </c>
      <c r="T56" s="127">
        <f t="shared" si="9"/>
        <v>0.64</v>
      </c>
      <c r="U56" s="131"/>
      <c r="V56" s="128"/>
      <c r="W56" s="93">
        <f>S27/S56</f>
        <v>8738.187882156753</v>
      </c>
    </row>
    <row r="57" spans="1:23" ht="15.75">
      <c r="A57" s="160" t="s">
        <v>224</v>
      </c>
      <c r="B57" s="130" t="s">
        <v>207</v>
      </c>
      <c r="C57" s="108" t="s">
        <v>200</v>
      </c>
      <c r="D57" s="108" t="s">
        <v>199</v>
      </c>
      <c r="E57" s="168">
        <v>0.007</v>
      </c>
      <c r="F57" s="168">
        <v>0.007</v>
      </c>
      <c r="G57" s="168">
        <v>0.006</v>
      </c>
      <c r="H57" s="168">
        <v>0.008</v>
      </c>
      <c r="I57" s="168">
        <v>0.008</v>
      </c>
      <c r="J57" s="168">
        <v>0.012</v>
      </c>
      <c r="K57" s="125">
        <f t="shared" si="6"/>
        <v>0.008</v>
      </c>
      <c r="L57" s="168">
        <v>0.014</v>
      </c>
      <c r="M57" s="168">
        <v>0.012</v>
      </c>
      <c r="N57" s="168">
        <v>0.012</v>
      </c>
      <c r="O57" s="168">
        <v>0.006</v>
      </c>
      <c r="P57" s="168">
        <v>0.006</v>
      </c>
      <c r="Q57" s="168">
        <v>0.008</v>
      </c>
      <c r="R57" s="125">
        <f t="shared" si="7"/>
        <v>0.009666666666666667</v>
      </c>
      <c r="S57" s="126">
        <f t="shared" si="8"/>
        <v>0.008833333333333334</v>
      </c>
      <c r="T57" s="127">
        <f t="shared" si="9"/>
        <v>0.014</v>
      </c>
      <c r="U57" s="131"/>
      <c r="V57" s="128"/>
      <c r="W57" s="93">
        <f>S28/S57</f>
        <v>6000</v>
      </c>
    </row>
    <row r="58" spans="1:23" ht="15.75">
      <c r="A58" s="160" t="s">
        <v>121</v>
      </c>
      <c r="B58" s="130" t="s">
        <v>207</v>
      </c>
      <c r="C58" s="108" t="s">
        <v>200</v>
      </c>
      <c r="D58" s="108" t="s">
        <v>199</v>
      </c>
      <c r="E58" s="168">
        <v>0.007</v>
      </c>
      <c r="F58" s="168">
        <v>0.007</v>
      </c>
      <c r="G58" s="168">
        <v>0.007</v>
      </c>
      <c r="H58" s="168">
        <v>0.007</v>
      </c>
      <c r="I58" s="168">
        <v>0.007</v>
      </c>
      <c r="J58" s="168">
        <v>0.007</v>
      </c>
      <c r="K58" s="125">
        <f t="shared" si="6"/>
        <v>0.007</v>
      </c>
      <c r="L58" s="168">
        <v>0.007</v>
      </c>
      <c r="M58" s="168">
        <v>0.007</v>
      </c>
      <c r="N58" s="168">
        <v>0.007</v>
      </c>
      <c r="O58" s="168">
        <v>0.007</v>
      </c>
      <c r="P58" s="168">
        <v>0.007</v>
      </c>
      <c r="Q58" s="168">
        <v>0.007</v>
      </c>
      <c r="R58" s="125">
        <f t="shared" si="7"/>
        <v>0.007</v>
      </c>
      <c r="S58" s="126">
        <f t="shared" si="8"/>
        <v>0.007</v>
      </c>
      <c r="T58" s="127">
        <f t="shared" si="9"/>
        <v>0.007</v>
      </c>
      <c r="U58" s="131"/>
      <c r="V58" s="128"/>
      <c r="W58" s="93">
        <f>S29/S58</f>
        <v>6899.999999999999</v>
      </c>
    </row>
    <row r="59" spans="1:23" ht="15.75">
      <c r="A59" s="160" t="s">
        <v>123</v>
      </c>
      <c r="B59" s="130" t="s">
        <v>207</v>
      </c>
      <c r="C59" s="108" t="s">
        <v>200</v>
      </c>
      <c r="D59" s="108" t="s">
        <v>199</v>
      </c>
      <c r="E59" s="168">
        <v>0.006</v>
      </c>
      <c r="F59" s="168">
        <v>0.00646530612244898</v>
      </c>
      <c r="G59" s="168">
        <v>0.003</v>
      </c>
      <c r="H59" s="168">
        <v>0.003</v>
      </c>
      <c r="I59" s="168">
        <v>0.003</v>
      </c>
      <c r="J59" s="168">
        <v>0.003</v>
      </c>
      <c r="K59" s="125">
        <f t="shared" si="6"/>
        <v>0.004077551020408163</v>
      </c>
      <c r="L59" s="168">
        <v>0.003</v>
      </c>
      <c r="M59" s="168">
        <v>0.003</v>
      </c>
      <c r="N59" s="168">
        <v>0.003</v>
      </c>
      <c r="O59" s="168">
        <v>0.004</v>
      </c>
      <c r="P59" s="168">
        <v>0.004</v>
      </c>
      <c r="Q59" s="168">
        <v>0.005</v>
      </c>
      <c r="R59" s="125">
        <f t="shared" si="7"/>
        <v>0.003666666666666667</v>
      </c>
      <c r="S59" s="126">
        <f t="shared" si="8"/>
        <v>0.003872108843537415</v>
      </c>
      <c r="T59" s="127">
        <f t="shared" si="9"/>
        <v>0.00646530612244898</v>
      </c>
      <c r="U59" s="131"/>
      <c r="V59" s="128"/>
      <c r="W59" s="93">
        <f>S30/S59</f>
        <v>9555.516514406185</v>
      </c>
    </row>
    <row r="60" spans="1:23" ht="15.75">
      <c r="A60" s="160" t="s">
        <v>225</v>
      </c>
      <c r="B60" s="130" t="s">
        <v>207</v>
      </c>
      <c r="C60" s="108" t="s">
        <v>200</v>
      </c>
      <c r="D60" s="108" t="s">
        <v>199</v>
      </c>
      <c r="E60" s="168">
        <v>0.005</v>
      </c>
      <c r="F60" s="168">
        <v>0.005</v>
      </c>
      <c r="G60" s="168">
        <v>0.005</v>
      </c>
      <c r="H60" s="168">
        <v>0.005</v>
      </c>
      <c r="I60" s="168">
        <v>0.005</v>
      </c>
      <c r="J60" s="168">
        <v>0.005</v>
      </c>
      <c r="K60" s="125">
        <f t="shared" si="6"/>
        <v>0.005</v>
      </c>
      <c r="L60" s="168">
        <v>0.005</v>
      </c>
      <c r="M60" s="168">
        <v>0.005</v>
      </c>
      <c r="N60" s="168">
        <v>0.005</v>
      </c>
      <c r="O60" s="168">
        <v>0.005</v>
      </c>
      <c r="P60" s="168">
        <v>0.005</v>
      </c>
      <c r="Q60" s="168">
        <v>0.005</v>
      </c>
      <c r="R60" s="125">
        <f t="shared" si="7"/>
        <v>0.005</v>
      </c>
      <c r="S60" s="126">
        <f t="shared" si="8"/>
        <v>0.005</v>
      </c>
      <c r="T60" s="127">
        <f t="shared" si="9"/>
        <v>0.005</v>
      </c>
      <c r="U60" s="138"/>
      <c r="V60" s="128"/>
      <c r="W60" s="93">
        <f>S31/S60</f>
        <v>4520</v>
      </c>
    </row>
    <row r="61" spans="1:22" ht="15.75">
      <c r="A61" s="160" t="s">
        <v>126</v>
      </c>
      <c r="B61" s="130" t="s">
        <v>207</v>
      </c>
      <c r="C61" s="108" t="s">
        <v>200</v>
      </c>
      <c r="D61" s="108" t="s">
        <v>199</v>
      </c>
      <c r="E61" s="168">
        <v>0.006</v>
      </c>
      <c r="F61" s="168">
        <v>0.005</v>
      </c>
      <c r="G61" s="168">
        <v>0.006</v>
      </c>
      <c r="H61" s="168">
        <v>0.005</v>
      </c>
      <c r="I61" s="168">
        <v>0.005</v>
      </c>
      <c r="J61" s="168">
        <v>0.005</v>
      </c>
      <c r="K61" s="125">
        <f t="shared" si="6"/>
        <v>0.005333333333333333</v>
      </c>
      <c r="L61" s="168">
        <v>0.006</v>
      </c>
      <c r="M61" s="168">
        <v>0.006</v>
      </c>
      <c r="N61" s="168">
        <v>0.004</v>
      </c>
      <c r="O61" s="168">
        <v>0.006</v>
      </c>
      <c r="P61" s="168">
        <v>0.006</v>
      </c>
      <c r="Q61" s="168">
        <v>0.006</v>
      </c>
      <c r="R61" s="125">
        <f t="shared" si="7"/>
        <v>0.005666666666666666</v>
      </c>
      <c r="S61" s="126">
        <f t="shared" si="8"/>
        <v>0.0055</v>
      </c>
      <c r="T61" s="139">
        <f t="shared" si="9"/>
        <v>0.006</v>
      </c>
      <c r="U61" s="138"/>
      <c r="V61" s="128"/>
    </row>
    <row r="62" spans="1:21" ht="15.75">
      <c r="A62" s="137" t="s">
        <v>201</v>
      </c>
      <c r="B62" s="130"/>
      <c r="C62" s="108"/>
      <c r="D62" s="108"/>
      <c r="E62" s="126">
        <f aca="true" t="shared" si="10" ref="E62:J62">SUM(E48:E61)</f>
        <v>2.768</v>
      </c>
      <c r="F62" s="126">
        <f t="shared" si="10"/>
        <v>2.648465306122449</v>
      </c>
      <c r="G62" s="126">
        <f t="shared" si="10"/>
        <v>2.461</v>
      </c>
      <c r="H62" s="126">
        <f t="shared" si="10"/>
        <v>2.219</v>
      </c>
      <c r="I62" s="126">
        <f t="shared" si="10"/>
        <v>1.9582999999999995</v>
      </c>
      <c r="J62" s="126">
        <f t="shared" si="10"/>
        <v>1.9555999999999996</v>
      </c>
      <c r="K62" s="126">
        <f t="shared" si="6"/>
        <v>2.3350608843537413</v>
      </c>
      <c r="L62" s="126">
        <f aca="true" t="shared" si="11" ref="L62:R62">SUM(L48:L61)</f>
        <v>1.9339999999999997</v>
      </c>
      <c r="M62" s="126">
        <f t="shared" si="11"/>
        <v>1.9359999999999997</v>
      </c>
      <c r="N62" s="126">
        <f t="shared" si="11"/>
        <v>1.9779999999999998</v>
      </c>
      <c r="O62" s="126">
        <f t="shared" si="11"/>
        <v>2.1929999999999996</v>
      </c>
      <c r="P62" s="126">
        <f t="shared" si="11"/>
        <v>2.3709999999999996</v>
      </c>
      <c r="Q62" s="126">
        <f t="shared" si="11"/>
        <v>2.606</v>
      </c>
      <c r="R62" s="126">
        <f t="shared" si="11"/>
        <v>2.169666666666666</v>
      </c>
      <c r="S62" s="126">
        <f t="shared" si="8"/>
        <v>2.2523637755102035</v>
      </c>
      <c r="T62" s="140">
        <f>MAX(E62:J62,L62:Q62)</f>
        <v>2.768</v>
      </c>
      <c r="U62" s="131"/>
    </row>
    <row r="63" spans="1:21" ht="15.75">
      <c r="A63" s="236" t="s">
        <v>212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U63" s="105"/>
    </row>
    <row r="64" spans="5:21" ht="15.75"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  <c r="U64" s="105"/>
    </row>
    <row r="65" spans="2:19" ht="15.75">
      <c r="B65" s="144" t="s">
        <v>213</v>
      </c>
      <c r="C65" s="145"/>
      <c r="D65" s="145"/>
      <c r="E65" s="146"/>
      <c r="F65" s="147"/>
      <c r="G65" s="147"/>
      <c r="H65" s="147"/>
      <c r="I65" s="147"/>
      <c r="J65" s="147"/>
      <c r="K65" s="147"/>
      <c r="L65" s="147"/>
      <c r="M65" s="147"/>
      <c r="N65" s="147" t="s">
        <v>214</v>
      </c>
      <c r="O65" s="147"/>
      <c r="P65" s="148"/>
      <c r="Q65" s="148"/>
      <c r="R65" s="148"/>
      <c r="S65" s="143"/>
    </row>
    <row r="66" spans="5:21" ht="15.75"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S66" s="149"/>
      <c r="T66" s="150"/>
      <c r="U66" s="151"/>
    </row>
    <row r="67" spans="5:19" ht="15.75"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1"/>
    </row>
    <row r="68" spans="5:17" ht="15.75">
      <c r="E68" s="152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</row>
    <row r="69" ht="15.75">
      <c r="E69" s="152"/>
    </row>
  </sheetData>
  <sheetProtection/>
  <mergeCells count="39">
    <mergeCell ref="A63:S63"/>
    <mergeCell ref="A39:D39"/>
    <mergeCell ref="A40:U40"/>
    <mergeCell ref="A43:S43"/>
    <mergeCell ref="A47:U47"/>
    <mergeCell ref="A18:S18"/>
    <mergeCell ref="T35:T37"/>
    <mergeCell ref="U35:U37"/>
    <mergeCell ref="E36:G36"/>
    <mergeCell ref="H36:J36"/>
    <mergeCell ref="K36:K37"/>
    <mergeCell ref="L36:N36"/>
    <mergeCell ref="O36:Q36"/>
    <mergeCell ref="R36:R37"/>
    <mergeCell ref="S35:S37"/>
    <mergeCell ref="O6:Q6"/>
    <mergeCell ref="R6:R7"/>
    <mergeCell ref="A34:S34"/>
    <mergeCell ref="A35:B37"/>
    <mergeCell ref="C35:C37"/>
    <mergeCell ref="D35:D37"/>
    <mergeCell ref="E35:R35"/>
    <mergeCell ref="A9:S9"/>
    <mergeCell ref="A10:S10"/>
    <mergeCell ref="A15:S15"/>
    <mergeCell ref="A1:G1"/>
    <mergeCell ref="P1:S1"/>
    <mergeCell ref="A2:S2"/>
    <mergeCell ref="A3:S3"/>
    <mergeCell ref="A4:S4"/>
    <mergeCell ref="A5:B7"/>
    <mergeCell ref="C5:C7"/>
    <mergeCell ref="D5:D7"/>
    <mergeCell ref="E5:R5"/>
    <mergeCell ref="S5:S7"/>
    <mergeCell ref="E6:G6"/>
    <mergeCell ref="H6:J6"/>
    <mergeCell ref="K6:K7"/>
    <mergeCell ref="L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</dc:creator>
  <cp:keywords/>
  <dc:description/>
  <cp:lastModifiedBy>ADMIN</cp:lastModifiedBy>
  <cp:lastPrinted>2015-03-11T07:11:44Z</cp:lastPrinted>
  <dcterms:created xsi:type="dcterms:W3CDTF">2014-03-18T05:37:04Z</dcterms:created>
  <dcterms:modified xsi:type="dcterms:W3CDTF">2015-03-12T12:53:21Z</dcterms:modified>
  <cp:category/>
  <cp:version/>
  <cp:contentType/>
  <cp:contentStatus/>
</cp:coreProperties>
</file>